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C:\Users\PC\Desktop\EMPAER\Planilha exequibilidade\"/>
    </mc:Choice>
  </mc:AlternateContent>
  <xr:revisionPtr revIDLastSave="0" documentId="13_ncr:1_{12877F7E-9EFC-4BBC-ABBA-991E8FB2A681}" xr6:coauthVersionLast="47" xr6:coauthVersionMax="47" xr10:uidLastSave="{00000000-0000-0000-0000-000000000000}"/>
  <bookViews>
    <workbookView xWindow="-120" yWindow="-120" windowWidth="25440" windowHeight="15390" tabRatio="748" activeTab="2" xr2:uid="{00000000-000D-0000-FFFF-FFFF00000000}"/>
  </bookViews>
  <sheets>
    <sheet name="PLANILHA DE CUSTOS" sheetId="25" r:id="rId1"/>
    <sheet name="BDI" sheetId="26" r:id="rId2"/>
    <sheet name="COMPOSIÇÃO MO" sheetId="29" r:id="rId3"/>
    <sheet name="COMPOSIÇÃO EQUIP" sheetId="30" r:id="rId4"/>
  </sheets>
  <definedNames>
    <definedName name="_xlnm._FilterDatabase" localSheetId="0" hidden="1">'PLANILHA DE CUSTOS'!$A$14:$H$33</definedName>
    <definedName name="_xlnm.Print_Area" localSheetId="1">BDI!$A$1:$I$18</definedName>
    <definedName name="_xlnm.Print_Area" localSheetId="2">'COMPOSIÇÃO MO'!$A$1:$G$60</definedName>
    <definedName name="_xlnm.Print_Area" localSheetId="0">'PLANILHA DE CUSTOS'!$A$1:$H$39</definedName>
    <definedName name="CCCC" localSheetId="0">#REF!</definedName>
    <definedName name="CCCC">#REF!</definedName>
    <definedName name="ddd" localSheetId="0">#REF!</definedName>
    <definedName name="ddd">#REF!</definedName>
    <definedName name="FIM" localSheetId="0">#REF!</definedName>
    <definedName name="FIM">#REF!</definedName>
    <definedName name="IGUAÇU" localSheetId="0">#REF!</definedName>
    <definedName name="IGUAÇU">#REF!</definedName>
    <definedName name="MAYSA" localSheetId="0">#REF!</definedName>
    <definedName name="MAYSA">#REF!</definedName>
    <definedName name="MM" localSheetId="0">#REF!</definedName>
    <definedName name="MM">#REF!</definedName>
    <definedName name="over" localSheetId="0">#REF!</definedName>
    <definedName name="over">#REF!</definedName>
    <definedName name="PMI" localSheetId="0">#REF!</definedName>
    <definedName name="PMI">#REF!</definedName>
    <definedName name="QUARTZ" localSheetId="0">#REF!</definedName>
    <definedName name="QUARTZ">#REF!</definedName>
    <definedName name="RUA" localSheetId="0">#REF!</definedName>
    <definedName name="RUA">#REF!</definedName>
    <definedName name="_xlnm.Print_Titles" localSheetId="0">'PLANILHA DE CUSTOS'!$1:$14</definedName>
    <definedName name="VENTO" localSheetId="0">#REF!</definedName>
    <definedName name="VENT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3" i="29" l="1"/>
  <c r="G54" i="29" s="1"/>
  <c r="G51" i="29"/>
  <c r="F50" i="29"/>
  <c r="G50" i="29" s="1"/>
  <c r="F49" i="29"/>
  <c r="G49" i="29" s="1"/>
  <c r="G48" i="29"/>
  <c r="G52" i="29" s="1"/>
  <c r="F25" i="25" s="1"/>
  <c r="F35" i="29"/>
  <c r="G35" i="29" s="1"/>
  <c r="F26" i="25" l="1"/>
  <c r="A5" i="29"/>
  <c r="G27" i="29"/>
  <c r="G28" i="29" s="1"/>
  <c r="F18" i="25" s="1"/>
  <c r="G45" i="29"/>
  <c r="F44" i="29"/>
  <c r="G44" i="29" s="1"/>
  <c r="F43" i="29"/>
  <c r="G43" i="29" s="1"/>
  <c r="F42" i="29"/>
  <c r="G42" i="29" s="1"/>
  <c r="F41" i="29"/>
  <c r="G41" i="29" s="1"/>
  <c r="G40" i="29"/>
  <c r="G37" i="29"/>
  <c r="G38" i="29" s="1"/>
  <c r="F21" i="25" s="1"/>
  <c r="F34" i="29"/>
  <c r="G34" i="29" s="1"/>
  <c r="F33" i="29"/>
  <c r="G33" i="29" s="1"/>
  <c r="F32" i="29"/>
  <c r="G32" i="29" s="1"/>
  <c r="F31" i="29"/>
  <c r="G31" i="29" s="1"/>
  <c r="G7" i="30"/>
  <c r="G16" i="30"/>
  <c r="G15" i="30"/>
  <c r="G12" i="30"/>
  <c r="G11" i="30"/>
  <c r="G8" i="30"/>
  <c r="G19" i="29"/>
  <c r="G46" i="29" l="1"/>
  <c r="F23" i="25" s="1"/>
  <c r="G23" i="25" s="1"/>
  <c r="H23" i="25" s="1"/>
  <c r="H24" i="25" s="1"/>
  <c r="G17" i="30"/>
  <c r="F32" i="25" s="1"/>
  <c r="G13" i="30"/>
  <c r="G9" i="30"/>
  <c r="F24" i="29"/>
  <c r="F23" i="29"/>
  <c r="F22" i="29"/>
  <c r="F21" i="29"/>
  <c r="G11" i="29"/>
  <c r="F16" i="29"/>
  <c r="F15" i="29"/>
  <c r="F14" i="29"/>
  <c r="F13" i="29"/>
  <c r="F12" i="29"/>
  <c r="F20" i="29" s="1"/>
  <c r="A6" i="26"/>
  <c r="G5" i="26"/>
  <c r="A5" i="26"/>
  <c r="G7" i="25"/>
  <c r="G25" i="25" s="1"/>
  <c r="H25" i="25" s="1"/>
  <c r="G26" i="25" l="1"/>
  <c r="H26" i="25" s="1"/>
  <c r="H27" i="25" s="1"/>
  <c r="G21" i="25"/>
  <c r="H21" i="25" s="1"/>
  <c r="G19" i="30"/>
  <c r="G21" i="29"/>
  <c r="G23" i="29"/>
  <c r="G12" i="29"/>
  <c r="G24" i="29"/>
  <c r="G20" i="29"/>
  <c r="G13" i="29"/>
  <c r="G16" i="29"/>
  <c r="G22" i="29"/>
  <c r="G14" i="29"/>
  <c r="G15" i="29"/>
  <c r="F31" i="25"/>
  <c r="G31" i="25" s="1"/>
  <c r="F30" i="25"/>
  <c r="G30" i="25" s="1"/>
  <c r="H8" i="26"/>
  <c r="G25" i="29" l="1"/>
  <c r="F17" i="25" s="1"/>
  <c r="G17" i="25" s="1"/>
  <c r="H17" i="25" s="1"/>
  <c r="G32" i="25"/>
  <c r="G18" i="25"/>
  <c r="H18" i="25" s="1"/>
  <c r="G17" i="29"/>
  <c r="F16" i="25" l="1"/>
  <c r="G16" i="25" s="1"/>
  <c r="H16" i="25" s="1"/>
  <c r="H30" i="25"/>
  <c r="H19" i="25" l="1"/>
  <c r="H32" i="25"/>
  <c r="H31" i="25"/>
  <c r="H33" i="25" l="1"/>
  <c r="G30" i="29"/>
  <c r="G36" i="29" s="1"/>
  <c r="F20" i="25" l="1"/>
  <c r="G20" i="25" l="1"/>
  <c r="H20" i="25" s="1"/>
  <c r="H22" i="25" s="1"/>
  <c r="H28" i="25" s="1"/>
  <c r="H34" i="25" s="1"/>
  <c r="H35" i="25" s="1"/>
</calcChain>
</file>

<file path=xl/sharedStrings.xml><?xml version="1.0" encoding="utf-8"?>
<sst xmlns="http://schemas.openxmlformats.org/spreadsheetml/2006/main" count="238" uniqueCount="120">
  <si>
    <t>ITEM</t>
  </si>
  <si>
    <t>DESCRIÇÃO</t>
  </si>
  <si>
    <t>QUANTIDADE</t>
  </si>
  <si>
    <t>UNIDADE</t>
  </si>
  <si>
    <t>Administração Central (AC)</t>
  </si>
  <si>
    <t>Lucro (L)</t>
  </si>
  <si>
    <t>Despesas Financeiras (DF)</t>
  </si>
  <si>
    <t xml:space="preserve">Riscos (R) </t>
  </si>
  <si>
    <t>01</t>
  </si>
  <si>
    <t>01.01</t>
  </si>
  <si>
    <t>Seguros (S) e Garantias (G)</t>
  </si>
  <si>
    <t>01.02</t>
  </si>
  <si>
    <t>01.03</t>
  </si>
  <si>
    <t>02.02</t>
  </si>
  <si>
    <t>02.03</t>
  </si>
  <si>
    <t>02.04</t>
  </si>
  <si>
    <t>MÊS</t>
  </si>
  <si>
    <t>02</t>
  </si>
  <si>
    <t>Composição do BDI</t>
  </si>
  <si>
    <t>Intervalos admissíveis sem Justificativa</t>
  </si>
  <si>
    <t>Composição de BDI Adotada</t>
  </si>
  <si>
    <t xml:space="preserve">BDI SUGERIDO </t>
  </si>
  <si>
    <t xml:space="preserve">Observação:  Composição do BDI, intervalos admissíveis e Fórmula de Cálculo nos termos do Acórdão 2622/2013 – TCU </t>
  </si>
  <si>
    <t>De 3,00% até 5,50%</t>
  </si>
  <si>
    <t>De 6,16 % até 8,96%</t>
  </si>
  <si>
    <t>De 0,59 % até 1,39%</t>
  </si>
  <si>
    <t>De 0,80 % até 1,00%</t>
  </si>
  <si>
    <t>De 0,97 % até 1,27%</t>
  </si>
  <si>
    <t>ISS=3,00%,PIS=0,65%,CONFINS=3,00%</t>
  </si>
  <si>
    <t>BDI=((((1+AC+SG+R)*(1+DF)*(1+L))/(1-(I))-1)</t>
  </si>
  <si>
    <t>01.04</t>
  </si>
  <si>
    <t>02.01</t>
  </si>
  <si>
    <t xml:space="preserve">Tributos (I)
ISS=3,00%, PIS=0,65%, CONFINS=3,00% </t>
  </si>
  <si>
    <t xml:space="preserve">Tributos (I)  ISS=3,00%,PIS=0,65%, CONFINS=3,00% </t>
  </si>
  <si>
    <t xml:space="preserve">COMPUTADOR E/ PERIFÉRICOS  BENTLEY SOFTWARE (SIMILAR OU SUPERIOR)- PROCESSADOR i7 (EQUIVALENTE OU SUPERIOR) 16GB, RAM, HD SSD DE 240 GB, PLACA DE VIDEO DEDICADA 1 GB INTEL, MONITOR 20" OU SUPERIOR </t>
  </si>
  <si>
    <t>TOTAL (R$)</t>
  </si>
  <si>
    <t>SUBTOTAL 02  (R$)</t>
  </si>
  <si>
    <t>SUBTOTAL 01  (R$)</t>
  </si>
  <si>
    <t>PREÇO UNITÁRIO COM BDI (R$)</t>
  </si>
  <si>
    <t>PREÇO UNITÁRIO SEM BDI (R$)</t>
  </si>
  <si>
    <t>PREÇO TOTAL
(R$)</t>
  </si>
  <si>
    <t>CONSUMO</t>
  </si>
  <si>
    <t>PREÇO UNITÁRIO (R$)</t>
  </si>
  <si>
    <t>SUBTOTAL 02.01 (R$)</t>
  </si>
  <si>
    <t>SUBTOTAL 01.04 (R$)</t>
  </si>
  <si>
    <t>SUBTOTAL 01.01 (R$)</t>
  </si>
  <si>
    <t>SUBTOTAL 02.03 (R$)</t>
  </si>
  <si>
    <t>SUBTOTAL 02.04 (R$)</t>
  </si>
  <si>
    <t>EXAMES - MENSALISTA (COLETADO CAIXA - ENCARGOS COMPLEMENTARES)</t>
  </si>
  <si>
    <t>SEGURO - MENSALISTA (COLETADO CAIXA - ENCARGOS COMPLEMENTARES)</t>
  </si>
  <si>
    <t>FERRAMENTAS - FAMILIA TOPOGRAFO - MENSALISTA (ENCARGOS COMPLEMENTARES - COLETADO CAIXA)</t>
  </si>
  <si>
    <t>EPI - FAMILIA TOPOGRAFO - MENSALISTA (ENCARGOS COMPLEMENTARES - COLETADO CAIXA)</t>
  </si>
  <si>
    <t>CURSO DE CAPACITAÇÃO PARA TOPÓGRAFO (ENCARGOS COMPLEMENTARES) - MENSALISTA</t>
  </si>
  <si>
    <t>CURSO DE CAPACITAÇÃO PARA AUXILIAR DE TOPÓGRAFO (ENCARGOS COMPLEMENTARES) - MENSALISTA</t>
  </si>
  <si>
    <t>GASOLINA COMUM</t>
  </si>
  <si>
    <t xml:space="preserve">COMPUTADOR E/ PERIFÉRICOS - PROCESSADOR i7 (EQUIVALENTE OU SUPERIOR) 16GB, RAM, HD SSD DE 240 GB, PLACA DE VIDEO DEDICADA 1 GB INTEL, MONITOR 20" OU SUPERIOR </t>
  </si>
  <si>
    <t>RECEPTOR GPS RTK (MÍNIMO 200 CANAIS PARA RASTREAMENTO DAS COORDENADAS) DE DUPLA FREQUENCIA (L1+L2) COM PRECISÃO HORIZONTAL DE 3 MM + 0,2PPM E VERTICAL DE 3.5MM + 1.4PPM PARA LEVANTAMENTOS ESTÁTICOS E RÁPIDO-ESTÁTICOS E HORIZONTAL DE 10MM + 1PPM E VERTICAL DE 15MM + 1PPM PARA LEVANTAMENTOS CINEMÁTICOS E RTK (COM RÁDIO E BATERIAS EXTERNAS AUXILIARES).</t>
  </si>
  <si>
    <t>ENDEREÇO DO PROPONENTE: Rua Júlio Vieira de Almeida, s/nº, bairro Maria Rachel, Souza - PB</t>
  </si>
  <si>
    <t>CNPJ: 13.556.557/0001-55</t>
  </si>
  <si>
    <t>PROPONENTE: PROJECTE – Engenharia, Arquitetura, Construções e Consultoria LTDA</t>
  </si>
  <si>
    <t xml:space="preserve">PROPONENTE: Projecte - Engenharia, Arquitetura, Construções e Consultoria LTDA </t>
  </si>
  <si>
    <t>ENDEREÇO DO PROPONENTE:  Rua Júlio Vieira de Almeida, s/nº, bairro Maria Rachel, Souza - PB</t>
  </si>
  <si>
    <t>L/mês</t>
  </si>
  <si>
    <t>Mão de Obra</t>
  </si>
  <si>
    <t>Equipamentos e material de consumo</t>
  </si>
  <si>
    <t>MARCOS EM CONCRETO</t>
  </si>
  <si>
    <t xml:space="preserve">Serviços </t>
  </si>
  <si>
    <t xml:space="preserve">Equipamentos  </t>
  </si>
  <si>
    <t>VEÍCULO, INCLUSIVE COMBUSTÍVEL</t>
  </si>
  <si>
    <t>PLANILHA DE  CUSTOS OPERACIONAIS    CONCORRÊNCIA ELETRÔNICA 90006/2024      EMPAER - PB</t>
  </si>
  <si>
    <t>DEMONSTRATIVO DO BDI   CONCORRÊNCIA ELETRÔNICA 90006/2024      EMPAER</t>
  </si>
  <si>
    <t>COMPOSIÇÃO DE PREÇOS UNITÁRIOS     CONCORRÊNCIA ELETRÔNICA 90006/2024      EMPAER</t>
  </si>
  <si>
    <t>VEÍCULO , INCLUSIVE COMBUSTÍVEL, PARA 6 EQUIPES DE CAMPO</t>
  </si>
  <si>
    <t>UND / MES</t>
  </si>
  <si>
    <t>LICENÇA BENTLEY TOPOGRAPH SOFTWARE (SIMILAR OU SUPERIOR) OU ARCGIS OU QGIS OU SUPERIOR</t>
  </si>
  <si>
    <t>OBS 1.:  OS CUSTOS DE LOCAÇÃO SÃO RELATIVOS A DEPRECIAÇÃO DE EQUIPAMENTOS E VEICULOS DE PROPRIEDADE DA EMPRESA.</t>
  </si>
  <si>
    <t>DIÁRIAS DE CAMPO</t>
  </si>
  <si>
    <t>DIARIAS DE CAMPO</t>
  </si>
  <si>
    <t>DIÁRIAS DE CAMPO (12 DIARIAS X 22 DIAS), SEM PERNOITE</t>
  </si>
  <si>
    <t>SUBTOTAL 01.02 (R$)</t>
  </si>
  <si>
    <t>SUBTOTAL 01.03 (R$)</t>
  </si>
  <si>
    <t>01.05</t>
  </si>
  <si>
    <t>SUBTOTAL TOPOGRAFIA CAMPO(R$)</t>
  </si>
  <si>
    <t>SUBTOTAL TOPOGRAFIA ESCRITÓRIO (R$)</t>
  </si>
  <si>
    <t>SALA COM MOBILIARIO, AGUA, ENERGIA E INTERNET</t>
  </si>
  <si>
    <t>01.06</t>
  </si>
  <si>
    <t>OBS 2.: EM HAVENDO NECESSIDADE, PODERÃO SER LOCADOS EQUIPAMENTOS E VEICULOS PARA COMPLEMENTAR A LOGISTICA DA EMPRESA, CUJOS CUSTOS JÁ ESTÃO PREVISTOS NOS PREÇOS UNITÁRIOS ACIMA.</t>
  </si>
  <si>
    <t>SUBTOTAL COORDENAÇÃO (R$)</t>
  </si>
  <si>
    <t>SUBTOTAL 01.05  (R$)</t>
  </si>
  <si>
    <t>01.07</t>
  </si>
  <si>
    <t>ADMINISTRADOR COM ENCARGOS COMPLEMENTARES</t>
  </si>
  <si>
    <t>ADMINISTRADOR  (MENSALISTA)</t>
  </si>
  <si>
    <t>CURSO DE CAPACITAÇÃO ADMINISTRADOR (ENCARGOS COMPLEMENTARES) - MENSALISTA</t>
  </si>
  <si>
    <t>MATERIAL DE ESCRITÓRIO</t>
  </si>
  <si>
    <t>SUBTOTAL 01.06 (R$)</t>
  </si>
  <si>
    <t>SUBTOTAL 01.07 (R$)</t>
  </si>
  <si>
    <t>SUBTOTAL ADMINISTRAÇÃO (R$)</t>
  </si>
  <si>
    <t>01.08</t>
  </si>
  <si>
    <t>SUBTOTAL 01.08 (R$)</t>
  </si>
  <si>
    <t>TÉCNICO EM GEOREFERENCIAMENTO COM ENCARGOS COMPLEMENTARES - ESCRITÓRIO</t>
  </si>
  <si>
    <t xml:space="preserve">TÉCNICO EM GEOREFERENCIAMENTO (MENSALISTA) </t>
  </si>
  <si>
    <t>CURSO DE CAPACITAÇÃO PARA GEOREFERENCIAMENTO (ENCARGOS COMPLEMENTARES) - MENSALISTA</t>
  </si>
  <si>
    <t>RESPONSAVÉL TÉCNICO/COORDENADOR COM ENCARGOS COMPLEMENTARES</t>
  </si>
  <si>
    <t>COORDENADOR (MENSALISTA)</t>
  </si>
  <si>
    <t>CURSO DE CAPACITAÇÃO COORDENADOR (ENCARGOS COMPLEMENTARES) - MENSALISTA</t>
  </si>
  <si>
    <t>TÉCNICO COM ENCARGOS COMPLEMENTARES - ESCRITÓRIO</t>
  </si>
  <si>
    <t xml:space="preserve">COORDENADOR COM ENCARGOS COMPLEMENTARES </t>
  </si>
  <si>
    <t>TOTAL COM BDI (R$)</t>
  </si>
  <si>
    <t>TOTAL SEM BDI (R$)</t>
  </si>
  <si>
    <t xml:space="preserve">Destacamos que esta planilha foi elaborada apenas para fins de comprovação da exequibilidade, em formato exclusivo da Projecte,  considerando um contrato ADMINISTRATIVO de 12 meses, porém com execução das atividades DE CAMPO prevista para 160 dias uteis (8 meses), com 8 equipes de 2 pessoas (16 pessoas distribuidas em campo e escritorio), custos operacionais inclusos (veiculos e equipamentos próprios ou com locação eventual), sendo diferente de uma planilha de formação de preços referenciada em edital. Entretanto, os valores apresentados estão em plena coerência com o valor final contido na carta proposta vencedora do certame. </t>
  </si>
  <si>
    <t>UND/MÊS</t>
  </si>
  <si>
    <t>MANUTENÇÃO, DEPRECIAÇÃO  E SEGURO DE VEÍCULO PROPRIO</t>
  </si>
  <si>
    <t>MEDIDORES DE CAMPO COM ENCARGOS COMPLEMENTARES</t>
  </si>
  <si>
    <t>CADASTRADORES COM ENCARGOS COMPLEMENTARES</t>
  </si>
  <si>
    <t xml:space="preserve">MEDIDOR DE CAMPO (MENSALISTA) </t>
  </si>
  <si>
    <t>CADASTRADOR DE CAMPO (MENSALISTA)</t>
  </si>
  <si>
    <t>CADASTRADORES DE CAMPO COM ENCARGOS COMPLEMENTARES</t>
  </si>
  <si>
    <t>RECEPTOR GPS RTK (MÍNIMO 200 CANAIS PARA RASTREAMENTO DAS COORDENADAS) DE DUPLA FREQUENCIA (L1+L2) COM PRECISÃO HORIZONTAL DE 3 MM + 0,2PPM E VERTICAL DE 3.5MM + 1.4PPM PARA LEVANTAMENTOS ESTÁTICOS E RÁPIDO-ESTÁTICOS E HORIZONTAL DE 10MM + 1PPM E VERTICAL DE 15MM + 1PPM PARA LEVANTAMENTOS CINEMÁTICOS E RTK (COM RÁDIO E BATERIAS EXTERNAS AUXILIARES). MARCOS E OUTROS ACESSÓRIOS NECESSÁRIOS AO DESENVOLVIMENTO DO SERVIÇO.</t>
  </si>
  <si>
    <t>Sousa - PB, 31/01/2025</t>
  </si>
  <si>
    <t>RECEPTOR GPS RTK (MÍNIMO 200 CANAIS PARA RASTREAMENTO DAS COORDENADAS) DE DUPLA FREQUENCIA (L1+L2) COM PRECISÃO HORIZONTAL DE 3 MM + 0,2PPM E VERTICAL DE 3.5MM + 1.4PPM PARA LEVANTAMENTOS ESTÁTICOS E RÁPIDO-ESTÁTICOS E HORIZONTAL DE 10MM + 1PPM E VERTICAL DE 15MM + 1PPM PARA LEVANTAMENTOS CINEMÁTICOS E RTK (COM RÁDIO E BATERIAS EXTERNAS AUXILIARES). MARCAOS E OUTROS ACESSÓRIOS NECESSÁRIOS AO DESENVOLVIMENTO DO SERVIÇO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</si>
</sst>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Ativar&quot;;&quot;Ativar&quot;;&quot;Desativar&quot;"/>
    <numFmt numFmtId="167" formatCode="\ \ @"/>
    <numFmt numFmtId="168" formatCode="_([$€]* #,##0.00_);_([$€]* \(#,##0.00\);_([$€]* \-??_);_(@_)"/>
    <numFmt numFmtId="169" formatCode="#,##0.00&quot; &quot;;&quot; (&quot;#,##0.00&quot;)&quot;;&quot; -&quot;#&quot; &quot;;@&quot; &quot;"/>
    <numFmt numFmtId="170" formatCode="_(* #,##0.000_);_(* \(#,##0.000\);_(* \-??_);_(@_)"/>
    <numFmt numFmtId="171" formatCode="_(&quot;R$ &quot;* #,##0.00_);_(&quot;R$ &quot;* \(#,##0.00\);_(&quot;R$ &quot;* \-??_);_(@_)"/>
    <numFmt numFmtId="172" formatCode="_(* #,##0.00_);_(* \(#,##0.00\);_(* \-??_);_(@_)"/>
    <numFmt numFmtId="173" formatCode="_-* #,##0.00_-;\-* #,##0.00_-;_-* \-??_-;_-@_-"/>
  </numFmts>
  <fonts count="39">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0"/>
      <name val="Times New Roman"/>
      <family val="1"/>
    </font>
    <font>
      <sz val="12"/>
      <name val="Times New Roman"/>
      <family val="1"/>
    </font>
    <font>
      <sz val="11"/>
      <color indexed="8"/>
      <name val="Arial"/>
      <family val="2"/>
    </font>
    <font>
      <sz val="11"/>
      <name val="Century Gothic"/>
      <family val="2"/>
    </font>
    <font>
      <b/>
      <sz val="11"/>
      <color indexed="51"/>
      <name val="Calibri"/>
      <family val="2"/>
    </font>
    <font>
      <sz val="11"/>
      <color indexed="51"/>
      <name val="Calibri"/>
      <family val="2"/>
    </font>
    <font>
      <b/>
      <sz val="11"/>
      <name val="Arial"/>
      <family val="2"/>
    </font>
    <font>
      <sz val="11"/>
      <name val="Arial"/>
      <family val="2"/>
    </font>
    <font>
      <b/>
      <sz val="11"/>
      <color indexed="8"/>
      <name val="Arial"/>
      <family val="2"/>
    </font>
    <font>
      <sz val="11"/>
      <color theme="1"/>
      <name val="Calibri"/>
      <family val="2"/>
      <scheme val="minor"/>
    </font>
    <font>
      <sz val="10"/>
      <color rgb="FF000000"/>
      <name val="Arial1"/>
    </font>
    <font>
      <sz val="11"/>
      <color rgb="FF006100"/>
      <name val="Calibri"/>
      <family val="2"/>
      <scheme val="minor"/>
    </font>
    <font>
      <sz val="11"/>
      <color rgb="FF9C0006"/>
      <name val="Calibri"/>
      <family val="2"/>
      <scheme val="minor"/>
    </font>
    <font>
      <sz val="9"/>
      <name val="Arial"/>
      <family val="2"/>
    </font>
    <font>
      <b/>
      <sz val="9"/>
      <name val="Arial"/>
      <family val="2"/>
    </font>
    <font>
      <sz val="8"/>
      <name val="Arial"/>
      <family val="2"/>
    </font>
    <font>
      <b/>
      <sz val="12"/>
      <name val="Arial"/>
      <family val="2"/>
    </font>
  </fonts>
  <fills count="5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2"/>
      </patternFill>
    </fill>
    <fill>
      <patternFill patternType="solid">
        <fgColor indexed="46"/>
        <bgColor indexed="45"/>
      </patternFill>
    </fill>
    <fill>
      <patternFill patternType="solid">
        <fgColor indexed="22"/>
        <bgColor indexed="42"/>
      </patternFill>
    </fill>
    <fill>
      <patternFill patternType="solid">
        <fgColor indexed="24"/>
        <bgColor indexed="2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34"/>
        <bgColor indexed="13"/>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bgColor indexed="48"/>
      </patternFill>
    </fill>
    <fill>
      <patternFill patternType="solid">
        <fgColor indexed="20"/>
        <bgColor indexed="36"/>
      </patternFill>
    </fill>
    <fill>
      <patternFill patternType="solid">
        <fgColor indexed="49"/>
        <bgColor indexed="40"/>
      </patternFill>
    </fill>
    <fill>
      <patternFill patternType="solid">
        <fgColor indexed="51"/>
        <b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bgColor indexed="56"/>
      </patternFill>
    </fill>
    <fill>
      <patternFill patternType="solid">
        <fgColor indexed="10"/>
        <bgColor indexed="60"/>
      </patternFill>
    </fill>
    <fill>
      <patternFill patternType="solid">
        <fgColor indexed="50"/>
        <bgColor indexed="21"/>
      </patternFill>
    </fill>
    <fill>
      <patternFill patternType="solid">
        <fgColor indexed="53"/>
        <bgColor indexed="51"/>
      </patternFill>
    </fill>
    <fill>
      <patternFill patternType="solid">
        <fgColor indexed="22"/>
        <bgColor indexed="27"/>
      </patternFill>
    </fill>
    <fill>
      <patternFill patternType="solid">
        <fgColor indexed="22"/>
      </patternFill>
    </fill>
    <fill>
      <patternFill patternType="solid">
        <fgColor indexed="55"/>
      </patternFill>
    </fill>
    <fill>
      <patternFill patternType="solid">
        <fgColor indexed="55"/>
        <bgColor indexed="2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43"/>
        <bgColor indexed="26"/>
      </patternFill>
    </fill>
    <fill>
      <patternFill patternType="solid">
        <fgColor indexed="26"/>
      </patternFill>
    </fill>
    <fill>
      <patternFill patternType="solid">
        <fgColor indexed="26"/>
        <bgColor indexed="9"/>
      </patternFill>
    </fill>
    <fill>
      <patternFill patternType="solid">
        <fgColor rgb="FFC6EFCE"/>
      </patternFill>
    </fill>
    <fill>
      <patternFill patternType="solid">
        <fgColor rgb="FFFFC7CE"/>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s>
  <borders count="59">
    <border>
      <left/>
      <right/>
      <top/>
      <bottom/>
      <diagonal/>
    </border>
    <border>
      <left style="thin">
        <color indexed="8"/>
      </left>
      <right style="thin">
        <color indexed="8"/>
      </right>
      <top style="hair">
        <color indexed="8"/>
      </top>
      <bottom style="hair">
        <color indexed="8"/>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medium">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medium">
        <color indexed="64"/>
      </bottom>
      <diagonal/>
    </border>
    <border>
      <left style="thin">
        <color indexed="64"/>
      </left>
      <right/>
      <top/>
      <bottom style="hair">
        <color indexed="64"/>
      </bottom>
      <diagonal/>
    </border>
    <border>
      <left/>
      <right/>
      <top style="thin">
        <color indexed="64"/>
      </top>
      <bottom style="medium">
        <color indexed="64"/>
      </bottom>
      <diagonal/>
    </border>
    <border>
      <left/>
      <right style="thin">
        <color indexed="64"/>
      </right>
      <top/>
      <bottom style="hair">
        <color indexed="64"/>
      </bottom>
      <diagonal/>
    </border>
    <border>
      <left style="thin">
        <color indexed="64"/>
      </left>
      <right/>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medium">
        <color indexed="64"/>
      </top>
      <bottom/>
      <diagonal/>
    </border>
    <border>
      <left style="thin">
        <color indexed="64"/>
      </left>
      <right/>
      <top style="medium">
        <color indexed="64"/>
      </top>
      <bottom style="hair">
        <color indexed="64"/>
      </bottom>
      <diagonal/>
    </border>
    <border>
      <left/>
      <right/>
      <top/>
      <bottom style="hair">
        <color indexed="64"/>
      </bottom>
      <diagonal/>
    </border>
  </borders>
  <cellStyleXfs count="245">
    <xf numFmtId="0" fontId="0" fillId="0" borderId="0"/>
    <xf numFmtId="4" fontId="5" fillId="2" borderId="1">
      <alignment vertical="top" wrapText="1"/>
    </xf>
    <xf numFmtId="4" fontId="5" fillId="3" borderId="1">
      <alignment vertical="top" wrapText="1"/>
    </xf>
    <xf numFmtId="4" fontId="5" fillId="4" borderId="1">
      <alignment vertical="top" wrapText="1"/>
    </xf>
    <xf numFmtId="4" fontId="5" fillId="5" borderId="1">
      <alignment vertical="top" wrapText="1"/>
    </xf>
    <xf numFmtId="4" fontId="5" fillId="6" borderId="1">
      <alignment vertical="top" wrapText="1"/>
    </xf>
    <xf numFmtId="4" fontId="5" fillId="7" borderId="1">
      <alignment vertical="top" wrapText="1"/>
    </xf>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4" fontId="25" fillId="0" borderId="2" applyNumberFormat="0" applyBorder="0" applyAlignment="0"/>
    <xf numFmtId="4" fontId="5" fillId="14" borderId="1">
      <alignment vertical="top" wrapText="1"/>
    </xf>
    <xf numFmtId="4" fontId="5" fillId="15" borderId="1">
      <alignment vertical="top" wrapText="1"/>
    </xf>
    <xf numFmtId="4" fontId="5" fillId="16" borderId="1">
      <alignment vertical="top" wrapText="1"/>
    </xf>
    <xf numFmtId="4" fontId="5" fillId="5" borderId="1">
      <alignment vertical="top" wrapText="1"/>
    </xf>
    <xf numFmtId="4" fontId="5" fillId="14" borderId="1">
      <alignment vertical="top" wrapText="1"/>
    </xf>
    <xf numFmtId="4" fontId="5" fillId="17" borderId="1">
      <alignment vertical="top" wrapText="1"/>
    </xf>
    <xf numFmtId="0" fontId="5" fillId="18"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4" fontId="6" fillId="22" borderId="1">
      <alignment vertical="top" wrapText="1"/>
    </xf>
    <xf numFmtId="4" fontId="6" fillId="15" borderId="1">
      <alignment vertical="top" wrapText="1"/>
    </xf>
    <xf numFmtId="4" fontId="6" fillId="16" borderId="1">
      <alignment vertical="top" wrapText="1"/>
    </xf>
    <xf numFmtId="4" fontId="6" fillId="23" borderId="1">
      <alignment vertical="top" wrapText="1"/>
    </xf>
    <xf numFmtId="4" fontId="6" fillId="24" borderId="1">
      <alignment vertical="top" wrapText="1"/>
    </xf>
    <xf numFmtId="4" fontId="6" fillId="25" borderId="1">
      <alignment vertical="top" wrapText="1"/>
    </xf>
    <xf numFmtId="0" fontId="6" fillId="26" borderId="0" applyNumberFormat="0" applyBorder="0" applyAlignment="0" applyProtection="0"/>
    <xf numFmtId="0" fontId="6" fillId="26"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4" fontId="6" fillId="30" borderId="1">
      <alignment vertical="top" wrapText="1"/>
    </xf>
    <xf numFmtId="4" fontId="6" fillId="31" borderId="1">
      <alignment vertical="top" wrapText="1"/>
    </xf>
    <xf numFmtId="4" fontId="6" fillId="32" borderId="1">
      <alignment vertical="top" wrapText="1"/>
    </xf>
    <xf numFmtId="4" fontId="6" fillId="23" borderId="1">
      <alignment vertical="top" wrapText="1"/>
    </xf>
    <xf numFmtId="4" fontId="6" fillId="24" borderId="1">
      <alignment vertical="top" wrapText="1"/>
    </xf>
    <xf numFmtId="4" fontId="6" fillId="33" borderId="1">
      <alignment vertical="top" wrapText="1"/>
    </xf>
    <xf numFmtId="4" fontId="12" fillId="3" borderId="1">
      <alignment vertical="top" wrapText="1"/>
    </xf>
    <xf numFmtId="0" fontId="7" fillId="10" borderId="0" applyNumberFormat="0" applyBorder="0" applyAlignment="0" applyProtection="0"/>
    <xf numFmtId="0" fontId="7" fillId="10" borderId="0" applyNumberFormat="0" applyBorder="0" applyAlignment="0" applyProtection="0"/>
    <xf numFmtId="4" fontId="26" fillId="34" borderId="3">
      <alignment vertical="top" wrapText="1"/>
    </xf>
    <xf numFmtId="0" fontId="8" fillId="35" borderId="3" applyNumberFormat="0" applyAlignment="0" applyProtection="0"/>
    <xf numFmtId="0" fontId="8" fillId="35" borderId="3" applyNumberFormat="0" applyAlignment="0" applyProtection="0"/>
    <xf numFmtId="0" fontId="9" fillId="36" borderId="4" applyNumberFormat="0" applyAlignment="0" applyProtection="0"/>
    <xf numFmtId="0" fontId="9" fillId="36" borderId="4" applyNumberFormat="0" applyAlignment="0" applyProtection="0"/>
    <xf numFmtId="0" fontId="10" fillId="0" borderId="5" applyNumberFormat="0" applyFill="0" applyAlignment="0" applyProtection="0"/>
    <xf numFmtId="0" fontId="10" fillId="0" borderId="5" applyNumberFormat="0" applyFill="0" applyAlignment="0" applyProtection="0"/>
    <xf numFmtId="4" fontId="9" fillId="37" borderId="4">
      <alignment vertical="top" wrapText="1"/>
    </xf>
    <xf numFmtId="0" fontId="6" fillId="38"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11" fillId="13" borderId="3" applyNumberFormat="0" applyAlignment="0" applyProtection="0"/>
    <xf numFmtId="0" fontId="11" fillId="13" borderId="3" applyNumberFormat="0" applyAlignment="0" applyProtection="0"/>
    <xf numFmtId="168" fontId="4" fillId="0" borderId="1">
      <alignment vertical="top" wrapText="1"/>
    </xf>
    <xf numFmtId="168" fontId="4" fillId="0" borderId="1">
      <alignment vertical="top" wrapText="1"/>
    </xf>
    <xf numFmtId="168" fontId="4" fillId="0" borderId="1">
      <alignment vertical="top" wrapText="1"/>
    </xf>
    <xf numFmtId="169" fontId="32" fillId="0" borderId="0" applyBorder="0" applyProtection="0"/>
    <xf numFmtId="4" fontId="4" fillId="0" borderId="1">
      <alignment vertical="top" wrapText="1"/>
    </xf>
    <xf numFmtId="4" fontId="16" fillId="0" borderId="1">
      <alignment vertical="top" wrapText="1"/>
    </xf>
    <xf numFmtId="4" fontId="7" fillId="4" borderId="1">
      <alignment vertical="top" wrapText="1"/>
    </xf>
    <xf numFmtId="4" fontId="18" fillId="0" borderId="6">
      <alignment vertical="top" wrapText="1"/>
    </xf>
    <xf numFmtId="4" fontId="19" fillId="0" borderId="7">
      <alignment vertical="top" wrapText="1"/>
    </xf>
    <xf numFmtId="4" fontId="20" fillId="0" borderId="8">
      <alignment vertical="top" wrapText="1"/>
    </xf>
    <xf numFmtId="4" fontId="20" fillId="0" borderId="1">
      <alignment vertical="top" wrapText="1"/>
    </xf>
    <xf numFmtId="0" fontId="12" fillId="9" borderId="0" applyNumberFormat="0" applyBorder="0" applyAlignment="0" applyProtection="0"/>
    <xf numFmtId="0" fontId="12" fillId="9" borderId="0" applyNumberFormat="0" applyBorder="0" applyAlignment="0" applyProtection="0"/>
    <xf numFmtId="4" fontId="11" fillId="7" borderId="3">
      <alignment vertical="top" wrapText="1"/>
    </xf>
    <xf numFmtId="4" fontId="27" fillId="0" borderId="9">
      <alignment vertical="top" wrapText="1"/>
    </xf>
    <xf numFmtId="44" fontId="5" fillId="0" borderId="0" applyFont="0" applyFill="0" applyBorder="0" applyAlignment="0" applyProtection="0"/>
    <xf numFmtId="170" fontId="4" fillId="0" borderId="1">
      <alignment vertical="top" wrapText="1"/>
    </xf>
    <xf numFmtId="166" fontId="22" fillId="0" borderId="0" applyFont="0" applyFill="0" applyBorder="0" applyAlignment="0" applyProtection="0"/>
    <xf numFmtId="170" fontId="4" fillId="0" borderId="1">
      <alignment vertical="top" wrapText="1"/>
    </xf>
    <xf numFmtId="171" fontId="4" fillId="0" borderId="1">
      <alignment vertical="top" wrapText="1"/>
    </xf>
    <xf numFmtId="44" fontId="5" fillId="0" borderId="0" applyFont="0" applyFill="0" applyBorder="0" applyAlignment="0" applyProtection="0"/>
    <xf numFmtId="164" fontId="4" fillId="0" borderId="0" applyFont="0" applyFill="0" applyBorder="0" applyAlignment="0" applyProtection="0"/>
    <xf numFmtId="0" fontId="13" fillId="42" borderId="0" applyNumberFormat="0" applyBorder="0" applyAlignment="0" applyProtection="0"/>
    <xf numFmtId="0" fontId="13" fillId="42" borderId="0" applyNumberFormat="0" applyBorder="0" applyAlignment="0" applyProtection="0"/>
    <xf numFmtId="4" fontId="13" fillId="43" borderId="1">
      <alignment vertical="top" wrapText="1"/>
    </xf>
    <xf numFmtId="4" fontId="4" fillId="0" borderId="1">
      <alignment vertical="top" wrapText="1"/>
    </xf>
    <xf numFmtId="4" fontId="4" fillId="0" borderId="1">
      <alignmen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1" fillId="0" borderId="0"/>
    <xf numFmtId="0" fontId="31" fillId="0" borderId="0"/>
    <xf numFmtId="0" fontId="4" fillId="0" borderId="0"/>
    <xf numFmtId="0" fontId="4" fillId="0" borderId="0"/>
    <xf numFmtId="0" fontId="4" fillId="0" borderId="0"/>
    <xf numFmtId="0" fontId="4" fillId="0" borderId="0"/>
    <xf numFmtId="0" fontId="31" fillId="0" borderId="0"/>
    <xf numFmtId="0" fontId="4" fillId="0" borderId="0"/>
    <xf numFmtId="0" fontId="5" fillId="0" borderId="0"/>
    <xf numFmtId="0" fontId="5" fillId="0" borderId="0"/>
    <xf numFmtId="0" fontId="5" fillId="0" borderId="0"/>
    <xf numFmtId="0" fontId="5"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22" fillId="0" borderId="0"/>
    <xf numFmtId="0" fontId="5" fillId="0" borderId="0"/>
    <xf numFmtId="0" fontId="5" fillId="0" borderId="0"/>
    <xf numFmtId="0" fontId="5" fillId="0" borderId="0"/>
    <xf numFmtId="0" fontId="5" fillId="0" borderId="0"/>
    <xf numFmtId="4" fontId="4" fillId="0" borderId="1">
      <alignment vertical="top" wrapText="1"/>
    </xf>
    <xf numFmtId="4" fontId="4" fillId="0" borderId="1">
      <alignment vertical="top" wrapText="1"/>
    </xf>
    <xf numFmtId="4" fontId="4" fillId="0" borderId="1">
      <alignment vertical="top" wrapText="1"/>
    </xf>
    <xf numFmtId="4" fontId="4" fillId="0" borderId="1">
      <alignment vertical="top" wrapText="1"/>
    </xf>
    <xf numFmtId="4" fontId="4" fillId="0" borderId="1">
      <alignment vertical="top" wrapText="1"/>
    </xf>
    <xf numFmtId="0" fontId="4" fillId="0" borderId="0"/>
    <xf numFmtId="4" fontId="4" fillId="0" borderId="1">
      <alignment vertical="top" wrapText="1"/>
    </xf>
    <xf numFmtId="4" fontId="4" fillId="0" borderId="1">
      <alignmen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44" borderId="10" applyNumberFormat="0" applyFont="0" applyAlignment="0" applyProtection="0"/>
    <xf numFmtId="0" fontId="5" fillId="44" borderId="10" applyNumberFormat="0" applyFont="0" applyAlignment="0" applyProtection="0"/>
    <xf numFmtId="4" fontId="4" fillId="45" borderId="10">
      <alignment vertical="top" wrapText="1"/>
    </xf>
    <xf numFmtId="4" fontId="14" fillId="34" borderId="11">
      <alignment vertical="top" wrapText="1"/>
    </xf>
    <xf numFmtId="9" fontId="5" fillId="0" borderId="0" applyFont="0" applyFill="0" applyBorder="0" applyAlignment="0" applyProtection="0"/>
    <xf numFmtId="9" fontId="4" fillId="0" borderId="1">
      <alignment vertical="top" wrapText="1"/>
    </xf>
    <xf numFmtId="9" fontId="4" fillId="0" borderId="1">
      <alignment vertical="top" wrapText="1"/>
    </xf>
    <xf numFmtId="9" fontId="4" fillId="0" borderId="1">
      <alignment vertical="top" wrapText="1"/>
    </xf>
    <xf numFmtId="9" fontId="4" fillId="0" borderId="1">
      <alignment vertical="top" wrapText="1"/>
    </xf>
    <xf numFmtId="9" fontId="4" fillId="0" borderId="0" applyFont="0" applyFill="0" applyBorder="0" applyAlignment="0" applyProtection="0"/>
    <xf numFmtId="9" fontId="22" fillId="0" borderId="0" applyFont="0" applyFill="0" applyBorder="0" applyAlignment="0" applyProtection="0"/>
    <xf numFmtId="9" fontId="4" fillId="0" borderId="1">
      <alignment vertical="top" wrapText="1"/>
    </xf>
    <xf numFmtId="9" fontId="4" fillId="0" borderId="1">
      <alignment vertical="top" wrapText="1"/>
    </xf>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4" fillId="0" borderId="1">
      <alignment vertical="top" wrapText="1"/>
    </xf>
    <xf numFmtId="9" fontId="22" fillId="0" borderId="0" applyFont="0" applyFill="0" applyBorder="0" applyAlignment="0" applyProtection="0"/>
    <xf numFmtId="0" fontId="14" fillId="35" borderId="11" applyNumberFormat="0" applyAlignment="0" applyProtection="0"/>
    <xf numFmtId="0" fontId="14" fillId="35" borderId="11" applyNumberFormat="0" applyAlignment="0" applyProtection="0"/>
    <xf numFmtId="165" fontId="4" fillId="0" borderId="0" applyFont="0" applyFill="0" applyBorder="0" applyAlignment="0" applyProtection="0"/>
    <xf numFmtId="172" fontId="4" fillId="0" borderId="1">
      <alignment vertical="top" wrapText="1"/>
    </xf>
    <xf numFmtId="0" fontId="4" fillId="0" borderId="1">
      <alignment vertical="top" wrapText="1"/>
    </xf>
    <xf numFmtId="172" fontId="4" fillId="0" borderId="1">
      <alignment vertical="top" wrapText="1"/>
    </xf>
    <xf numFmtId="172" fontId="4" fillId="0" borderId="1">
      <alignment vertical="top" wrapText="1"/>
    </xf>
    <xf numFmtId="172" fontId="4" fillId="0" borderId="1">
      <alignment vertical="top" wrapText="1"/>
    </xf>
    <xf numFmtId="172" fontId="4" fillId="0" borderId="1">
      <alignment vertical="top" wrapText="1"/>
    </xf>
    <xf numFmtId="165" fontId="4" fillId="0" borderId="0" applyFont="0" applyFill="0" applyBorder="0" applyAlignment="0" applyProtection="0"/>
    <xf numFmtId="172" fontId="4" fillId="0" borderId="1">
      <alignment vertical="top" wrapText="1"/>
    </xf>
    <xf numFmtId="8" fontId="5" fillId="0" borderId="0" applyFont="0" applyFill="0" applyBorder="0" applyAlignment="0" applyProtection="0"/>
    <xf numFmtId="172" fontId="4" fillId="0" borderId="1">
      <alignment vertical="top" wrapText="1"/>
    </xf>
    <xf numFmtId="172" fontId="4" fillId="0" borderId="1">
      <alignment vertical="top" wrapText="1"/>
    </xf>
    <xf numFmtId="173" fontId="4" fillId="0" borderId="1">
      <alignment vertical="top" wrapText="1"/>
    </xf>
    <xf numFmtId="173" fontId="4" fillId="0" borderId="1">
      <alignment vertical="top" wrapText="1"/>
    </xf>
    <xf numFmtId="173" fontId="4" fillId="0" borderId="1">
      <alignment vertical="top" wrapText="1"/>
    </xf>
    <xf numFmtId="172" fontId="4" fillId="0" borderId="1">
      <alignment vertical="top" wrapText="1"/>
    </xf>
    <xf numFmtId="43" fontId="5" fillId="0" borderId="0" applyFont="0" applyFill="0" applyBorder="0" applyAlignment="0" applyProtection="0"/>
    <xf numFmtId="172" fontId="4" fillId="0" borderId="1">
      <alignment vertical="top" wrapText="1"/>
    </xf>
    <xf numFmtId="172" fontId="4" fillId="0" borderId="1">
      <alignment vertical="top" wrapText="1"/>
    </xf>
    <xf numFmtId="165" fontId="4" fillId="0" borderId="0" applyFont="0" applyFill="0" applyBorder="0" applyAlignment="0" applyProtection="0"/>
    <xf numFmtId="172" fontId="4" fillId="0" borderId="1">
      <alignment vertical="top" wrapText="1"/>
    </xf>
    <xf numFmtId="172" fontId="4" fillId="0" borderId="1">
      <alignment vertical="top" wrapText="1"/>
    </xf>
    <xf numFmtId="172" fontId="4" fillId="0" borderId="1">
      <alignment vertical="top" wrapText="1"/>
    </xf>
    <xf numFmtId="172" fontId="4" fillId="0" borderId="1">
      <alignment vertical="top" wrapText="1"/>
    </xf>
    <xf numFmtId="165" fontId="4" fillId="0" borderId="0" applyFont="0" applyFill="0" applyBorder="0" applyAlignment="0" applyProtection="0"/>
    <xf numFmtId="165" fontId="4" fillId="0" borderId="0" applyFont="0" applyFill="0" applyBorder="0" applyAlignment="0" applyProtection="0"/>
    <xf numFmtId="172" fontId="4" fillId="0" borderId="1">
      <alignment vertical="top" wrapText="1"/>
    </xf>
    <xf numFmtId="173" fontId="4" fillId="0" borderId="1">
      <alignment vertical="top" wrapText="1"/>
    </xf>
    <xf numFmtId="173" fontId="4" fillId="0" borderId="1">
      <alignment vertical="top" wrapText="1"/>
    </xf>
    <xf numFmtId="173" fontId="4" fillId="0" borderId="1">
      <alignment vertical="top" wrapText="1"/>
    </xf>
    <xf numFmtId="172" fontId="4" fillId="0" borderId="1">
      <alignment vertical="top" wrapText="1"/>
    </xf>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4" fontId="17" fillId="0" borderId="1">
      <alignment vertical="top" wrapText="1"/>
    </xf>
    <xf numFmtId="0" fontId="18" fillId="0" borderId="6"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7" applyNumberFormat="0" applyFill="0" applyAlignment="0" applyProtection="0"/>
    <xf numFmtId="0" fontId="20" fillId="0" borderId="8" applyNumberFormat="0" applyFill="0" applyAlignment="0" applyProtection="0"/>
    <xf numFmtId="0" fontId="20" fillId="0" borderId="8"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1" fillId="0" borderId="12" applyNumberFormat="0" applyFill="0" applyAlignment="0" applyProtection="0"/>
    <xf numFmtId="0" fontId="21" fillId="0" borderId="12" applyNumberFormat="0" applyFill="0" applyAlignment="0" applyProtection="0"/>
    <xf numFmtId="165" fontId="22" fillId="0" borderId="0" applyFont="0" applyFill="0" applyBorder="0" applyAlignment="0" applyProtection="0"/>
    <xf numFmtId="165" fontId="22" fillId="0" borderId="0" applyFont="0" applyFill="0" applyBorder="0" applyAlignment="0" applyProtection="0"/>
    <xf numFmtId="165" fontId="4" fillId="0" borderId="0" applyNumberFormat="0" applyFill="0" applyBorder="0" applyAlignment="0" applyProtection="0"/>
    <xf numFmtId="43" fontId="5"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 fontId="15" fillId="0" borderId="1">
      <alignment vertical="top" wrapText="1"/>
    </xf>
    <xf numFmtId="0" fontId="33" fillId="46" borderId="0" applyNumberFormat="0" applyBorder="0" applyAlignment="0" applyProtection="0"/>
    <xf numFmtId="0" fontId="34" fillId="47" borderId="0" applyNumberFormat="0" applyBorder="0" applyAlignment="0" applyProtection="0"/>
    <xf numFmtId="0" fontId="3" fillId="0" borderId="0"/>
    <xf numFmtId="0" fontId="2" fillId="0" borderId="0"/>
    <xf numFmtId="165" fontId="3" fillId="0" borderId="0" applyNumberFormat="0" applyFill="0" applyBorder="0" applyAlignment="0" applyProtection="0"/>
    <xf numFmtId="0" fontId="3" fillId="0" borderId="0"/>
    <xf numFmtId="9" fontId="3" fillId="0" borderId="0" applyFont="0" applyFill="0" applyBorder="0" applyAlignment="0" applyProtection="0"/>
    <xf numFmtId="0" fontId="1" fillId="0" borderId="0"/>
    <xf numFmtId="164" fontId="3" fillId="0" borderId="0" applyFont="0" applyFill="0" applyBorder="0" applyAlignment="0" applyProtection="0"/>
  </cellStyleXfs>
  <cellXfs count="218">
    <xf numFmtId="0" fontId="0" fillId="0" borderId="0" xfId="0"/>
    <xf numFmtId="0" fontId="22" fillId="0" borderId="0" xfId="0" applyFont="1" applyAlignment="1">
      <alignment vertical="center"/>
    </xf>
    <xf numFmtId="4" fontId="22" fillId="0" borderId="0" xfId="0" applyNumberFormat="1" applyFont="1" applyAlignment="1">
      <alignment vertical="center"/>
    </xf>
    <xf numFmtId="10" fontId="22" fillId="0" borderId="0" xfId="0" applyNumberFormat="1" applyFont="1" applyAlignment="1">
      <alignment vertical="center"/>
    </xf>
    <xf numFmtId="0" fontId="22" fillId="0" borderId="0" xfId="0" applyFont="1" applyAlignment="1">
      <alignment horizontal="center" vertical="center"/>
    </xf>
    <xf numFmtId="2" fontId="29" fillId="0" borderId="16" xfId="124" applyNumberFormat="1" applyFont="1" applyBorder="1" applyAlignment="1">
      <alignment horizontal="center" vertical="center"/>
    </xf>
    <xf numFmtId="4" fontId="29" fillId="0" borderId="16" xfId="0" applyNumberFormat="1" applyFont="1" applyBorder="1" applyAlignment="1">
      <alignment horizontal="center" vertical="center" wrapText="1"/>
    </xf>
    <xf numFmtId="4" fontId="24" fillId="0" borderId="16" xfId="0" applyNumberFormat="1" applyFont="1" applyBorder="1" applyAlignment="1">
      <alignment horizontal="center" vertical="center"/>
    </xf>
    <xf numFmtId="2" fontId="29" fillId="0" borderId="16" xfId="0" applyNumberFormat="1" applyFont="1" applyBorder="1" applyAlignment="1">
      <alignment horizontal="center" vertical="center" wrapText="1"/>
    </xf>
    <xf numFmtId="10" fontId="35" fillId="0" borderId="27" xfId="156" applyNumberFormat="1" applyFont="1" applyBorder="1" applyAlignment="1">
      <alignment horizontal="center" vertical="center"/>
    </xf>
    <xf numFmtId="10" fontId="35" fillId="0" borderId="28" xfId="156" applyNumberFormat="1" applyFont="1" applyBorder="1" applyAlignment="1">
      <alignment horizontal="center" vertical="center" wrapText="1"/>
    </xf>
    <xf numFmtId="0" fontId="28" fillId="48" borderId="0" xfId="0" applyFont="1" applyFill="1" applyAlignment="1">
      <alignment horizontal="center" vertical="center" wrapText="1"/>
    </xf>
    <xf numFmtId="4" fontId="29" fillId="0" borderId="16" xfId="0" applyNumberFormat="1" applyFont="1" applyBorder="1" applyAlignment="1">
      <alignment horizontal="center" vertical="center"/>
    </xf>
    <xf numFmtId="0" fontId="28" fillId="0" borderId="14" xfId="0" applyFont="1" applyBorder="1" applyAlignment="1">
      <alignment horizontal="center" vertical="center"/>
    </xf>
    <xf numFmtId="0" fontId="29" fillId="0" borderId="13" xfId="0" applyFont="1" applyBorder="1" applyAlignment="1">
      <alignment vertical="center"/>
    </xf>
    <xf numFmtId="0" fontId="29" fillId="0" borderId="0" xfId="0" applyFont="1" applyAlignment="1">
      <alignment vertical="center"/>
    </xf>
    <xf numFmtId="0" fontId="3" fillId="0" borderId="0" xfId="0" applyFont="1" applyAlignment="1">
      <alignment vertical="center"/>
    </xf>
    <xf numFmtId="0" fontId="28" fillId="0" borderId="23" xfId="0" applyFont="1" applyBorder="1" applyAlignment="1">
      <alignment horizontal="center" vertical="center"/>
    </xf>
    <xf numFmtId="0" fontId="28" fillId="0" borderId="24" xfId="0" applyFont="1" applyBorder="1" applyAlignment="1">
      <alignment horizontal="center" vertical="center"/>
    </xf>
    <xf numFmtId="10" fontId="35" fillId="0" borderId="30" xfId="156" applyNumberFormat="1" applyFont="1" applyBorder="1" applyAlignment="1">
      <alignment horizontal="center" vertical="center" wrapText="1"/>
    </xf>
    <xf numFmtId="0" fontId="0" fillId="0" borderId="0" xfId="0" applyAlignment="1">
      <alignment vertical="center"/>
    </xf>
    <xf numFmtId="4" fontId="23" fillId="0" borderId="0" xfId="0" applyNumberFormat="1" applyFont="1" applyAlignment="1">
      <alignment vertical="center"/>
    </xf>
    <xf numFmtId="4" fontId="0" fillId="0" borderId="0" xfId="0" applyNumberFormat="1"/>
    <xf numFmtId="0" fontId="28" fillId="49" borderId="15" xfId="0" applyFont="1" applyFill="1" applyBorder="1" applyAlignment="1">
      <alignment horizontal="center" vertical="center"/>
    </xf>
    <xf numFmtId="0" fontId="28" fillId="49" borderId="15" xfId="0" applyFont="1" applyFill="1" applyBorder="1" applyAlignment="1">
      <alignment horizontal="center" vertical="center" wrapText="1"/>
    </xf>
    <xf numFmtId="2" fontId="29" fillId="50" borderId="20" xfId="124" applyNumberFormat="1" applyFont="1" applyFill="1" applyBorder="1" applyAlignment="1">
      <alignment horizontal="center" vertical="center"/>
    </xf>
    <xf numFmtId="4" fontId="29" fillId="50" borderId="20" xfId="0" applyNumberFormat="1" applyFont="1" applyFill="1" applyBorder="1" applyAlignment="1">
      <alignment horizontal="center" vertical="center" wrapText="1"/>
    </xf>
    <xf numFmtId="4" fontId="28" fillId="50" borderId="20" xfId="0" applyNumberFormat="1" applyFont="1" applyFill="1" applyBorder="1" applyAlignment="1">
      <alignment vertical="center" wrapText="1"/>
    </xf>
    <xf numFmtId="0" fontId="30" fillId="0" borderId="0" xfId="0" applyFont="1" applyAlignment="1">
      <alignment horizontal="right" vertical="center"/>
    </xf>
    <xf numFmtId="0" fontId="36" fillId="50" borderId="29" xfId="124" applyFont="1" applyFill="1" applyBorder="1" applyAlignment="1">
      <alignment horizontal="center" vertical="center" wrapText="1"/>
    </xf>
    <xf numFmtId="0" fontId="36" fillId="50" borderId="18" xfId="124" applyFont="1" applyFill="1" applyBorder="1" applyAlignment="1">
      <alignment horizontal="center" vertical="center" wrapText="1"/>
    </xf>
    <xf numFmtId="4" fontId="30" fillId="50" borderId="26" xfId="0" applyNumberFormat="1" applyFont="1" applyFill="1" applyBorder="1" applyAlignment="1">
      <alignment horizontal="center" vertical="center"/>
    </xf>
    <xf numFmtId="0" fontId="28" fillId="48" borderId="23" xfId="0" applyFont="1" applyFill="1" applyBorder="1" applyAlignment="1">
      <alignment horizontal="center" vertical="center"/>
    </xf>
    <xf numFmtId="0" fontId="28" fillId="48" borderId="14" xfId="0" applyFont="1" applyFill="1" applyBorder="1" applyAlignment="1">
      <alignment horizontal="center" vertical="center"/>
    </xf>
    <xf numFmtId="0" fontId="28" fillId="48" borderId="24" xfId="0" applyFont="1" applyFill="1" applyBorder="1" applyAlignment="1">
      <alignment horizontal="center" vertical="center"/>
    </xf>
    <xf numFmtId="10" fontId="35" fillId="0" borderId="18" xfId="156" applyNumberFormat="1" applyFont="1" applyBorder="1" applyAlignment="1">
      <alignment horizontal="center" vertical="center" wrapText="1"/>
    </xf>
    <xf numFmtId="10" fontId="35" fillId="0" borderId="18" xfId="156" applyNumberFormat="1" applyFont="1" applyBorder="1" applyAlignment="1">
      <alignment horizontal="center" vertical="center"/>
    </xf>
    <xf numFmtId="0" fontId="28" fillId="0" borderId="19" xfId="0" applyFont="1" applyBorder="1" applyAlignment="1">
      <alignment horizontal="center" vertical="center"/>
    </xf>
    <xf numFmtId="0" fontId="28" fillId="48" borderId="19" xfId="0" applyFont="1" applyFill="1" applyBorder="1" applyAlignment="1">
      <alignment horizontal="center" vertical="center"/>
    </xf>
    <xf numFmtId="0" fontId="28" fillId="48" borderId="40" xfId="0" applyFont="1" applyFill="1" applyBorder="1" applyAlignment="1">
      <alignment horizontal="center" vertical="center"/>
    </xf>
    <xf numFmtId="0" fontId="28" fillId="48" borderId="39" xfId="0" applyFont="1" applyFill="1" applyBorder="1" applyAlignment="1">
      <alignment horizontal="center" vertical="center"/>
    </xf>
    <xf numFmtId="0" fontId="28" fillId="48" borderId="53" xfId="0" applyFont="1" applyFill="1" applyBorder="1" applyAlignment="1">
      <alignment horizontal="center" vertical="center"/>
    </xf>
    <xf numFmtId="0" fontId="28" fillId="48" borderId="17" xfId="0" applyFont="1" applyFill="1" applyBorder="1" applyAlignment="1">
      <alignment horizontal="center" vertical="center"/>
    </xf>
    <xf numFmtId="0" fontId="28" fillId="48" borderId="49" xfId="0" applyFont="1" applyFill="1" applyBorder="1" applyAlignment="1">
      <alignment horizontal="center" vertical="center"/>
    </xf>
    <xf numFmtId="2" fontId="29" fillId="51" borderId="16" xfId="124" applyNumberFormat="1" applyFont="1" applyFill="1" applyBorder="1" applyAlignment="1">
      <alignment horizontal="center" vertical="center"/>
    </xf>
    <xf numFmtId="4" fontId="29" fillId="51" borderId="16" xfId="0" applyNumberFormat="1" applyFont="1" applyFill="1" applyBorder="1" applyAlignment="1">
      <alignment horizontal="center" vertical="center" wrapText="1"/>
    </xf>
    <xf numFmtId="4" fontId="24" fillId="51" borderId="16" xfId="0" applyNumberFormat="1" applyFont="1" applyFill="1" applyBorder="1" applyAlignment="1">
      <alignment horizontal="center" vertical="center"/>
    </xf>
    <xf numFmtId="4" fontId="24" fillId="0" borderId="54" xfId="0" applyNumberFormat="1" applyFont="1" applyBorder="1" applyAlignment="1">
      <alignment horizontal="center" vertical="center"/>
    </xf>
    <xf numFmtId="0" fontId="30" fillId="48" borderId="0" xfId="0" applyFont="1" applyFill="1" applyAlignment="1">
      <alignment horizontal="right" vertical="center"/>
    </xf>
    <xf numFmtId="0" fontId="30" fillId="48" borderId="27" xfId="0" applyFont="1" applyFill="1" applyBorder="1" applyAlignment="1">
      <alignment horizontal="right" vertical="center"/>
    </xf>
    <xf numFmtId="0" fontId="30" fillId="48" borderId="37" xfId="0" applyFont="1" applyFill="1" applyBorder="1" applyAlignment="1">
      <alignment horizontal="right" vertical="center"/>
    </xf>
    <xf numFmtId="4" fontId="30" fillId="48" borderId="38" xfId="0" applyNumberFormat="1" applyFont="1" applyFill="1" applyBorder="1" applyAlignment="1">
      <alignment horizontal="center" vertical="center"/>
    </xf>
    <xf numFmtId="0" fontId="30" fillId="48" borderId="28" xfId="0" applyFont="1" applyFill="1" applyBorder="1" applyAlignment="1">
      <alignment horizontal="right" vertical="center"/>
    </xf>
    <xf numFmtId="0" fontId="29" fillId="48" borderId="28" xfId="0" applyFont="1" applyFill="1" applyBorder="1" applyAlignment="1">
      <alignment vertical="center"/>
    </xf>
    <xf numFmtId="0" fontId="29" fillId="48" borderId="41" xfId="0" applyFont="1" applyFill="1" applyBorder="1" applyAlignment="1">
      <alignment vertical="center"/>
    </xf>
    <xf numFmtId="0" fontId="29" fillId="48" borderId="42" xfId="0" applyFont="1" applyFill="1" applyBorder="1" applyAlignment="1">
      <alignment horizontal="center" vertical="center" wrapText="1"/>
    </xf>
    <xf numFmtId="0" fontId="28" fillId="48" borderId="42" xfId="0" applyFont="1" applyFill="1" applyBorder="1" applyAlignment="1">
      <alignment horizontal="center" vertical="center" wrapText="1"/>
    </xf>
    <xf numFmtId="0" fontId="29" fillId="48" borderId="42" xfId="0" applyFont="1" applyFill="1" applyBorder="1" applyAlignment="1">
      <alignment vertical="center"/>
    </xf>
    <xf numFmtId="0" fontId="29" fillId="48" borderId="43" xfId="0" applyFont="1" applyFill="1" applyBorder="1" applyAlignment="1">
      <alignment vertical="center"/>
    </xf>
    <xf numFmtId="0" fontId="28" fillId="0" borderId="39" xfId="0" applyFont="1" applyBorder="1" applyAlignment="1">
      <alignment horizontal="center" vertical="center"/>
    </xf>
    <xf numFmtId="0" fontId="28" fillId="0" borderId="40" xfId="0" applyFont="1" applyBorder="1" applyAlignment="1">
      <alignment horizontal="center" vertical="center"/>
    </xf>
    <xf numFmtId="167" fontId="28" fillId="50" borderId="20" xfId="0" applyNumberFormat="1" applyFont="1" applyFill="1" applyBorder="1" applyAlignment="1">
      <alignment horizontal="center" vertical="center" wrapText="1"/>
    </xf>
    <xf numFmtId="4" fontId="29" fillId="51" borderId="21" xfId="0" applyNumberFormat="1" applyFont="1" applyFill="1" applyBorder="1" applyAlignment="1">
      <alignment horizontal="center" vertical="center"/>
    </xf>
    <xf numFmtId="4" fontId="29" fillId="0" borderId="21" xfId="0" applyNumberFormat="1" applyFont="1" applyBorder="1" applyAlignment="1">
      <alignment horizontal="center" vertical="center"/>
    </xf>
    <xf numFmtId="4" fontId="29" fillId="0" borderId="46" xfId="0" applyNumberFormat="1" applyFont="1" applyBorder="1" applyAlignment="1">
      <alignment horizontal="center" vertical="center"/>
    </xf>
    <xf numFmtId="4" fontId="30" fillId="51" borderId="54" xfId="0" applyNumberFormat="1" applyFont="1" applyFill="1" applyBorder="1" applyAlignment="1">
      <alignment horizontal="center" vertical="center"/>
    </xf>
    <xf numFmtId="4" fontId="24" fillId="51" borderId="55" xfId="0" applyNumberFormat="1" applyFont="1" applyFill="1" applyBorder="1" applyAlignment="1">
      <alignment horizontal="center" vertical="center"/>
    </xf>
    <xf numFmtId="4" fontId="30" fillId="51" borderId="18" xfId="0" applyNumberFormat="1" applyFont="1" applyFill="1" applyBorder="1" applyAlignment="1">
      <alignment horizontal="center" vertical="center"/>
    </xf>
    <xf numFmtId="0" fontId="28" fillId="49" borderId="56" xfId="0" applyFont="1" applyFill="1" applyBorder="1" applyAlignment="1">
      <alignment horizontal="center" vertical="center"/>
    </xf>
    <xf numFmtId="0" fontId="28" fillId="49" borderId="56" xfId="0" applyFont="1" applyFill="1" applyBorder="1" applyAlignment="1">
      <alignment horizontal="center" vertical="center" wrapText="1"/>
    </xf>
    <xf numFmtId="4" fontId="29" fillId="51" borderId="50" xfId="0" applyNumberFormat="1" applyFont="1" applyFill="1" applyBorder="1" applyAlignment="1">
      <alignment horizontal="center" vertical="center"/>
    </xf>
    <xf numFmtId="2" fontId="29" fillId="51" borderId="55" xfId="124" applyNumberFormat="1" applyFont="1" applyFill="1" applyBorder="1" applyAlignment="1">
      <alignment horizontal="center" vertical="center"/>
    </xf>
    <xf numFmtId="4" fontId="29" fillId="51" borderId="55" xfId="0" applyNumberFormat="1" applyFont="1" applyFill="1" applyBorder="1" applyAlignment="1">
      <alignment horizontal="center" vertical="center" wrapText="1"/>
    </xf>
    <xf numFmtId="167" fontId="28" fillId="50" borderId="18" xfId="0" applyNumberFormat="1" applyFont="1" applyFill="1" applyBorder="1" applyAlignment="1">
      <alignment horizontal="center" vertical="center" wrapText="1"/>
    </xf>
    <xf numFmtId="2" fontId="29" fillId="50" borderId="18" xfId="124" applyNumberFormat="1" applyFont="1" applyFill="1" applyBorder="1" applyAlignment="1">
      <alignment horizontal="center" vertical="center"/>
    </xf>
    <xf numFmtId="4" fontId="29" fillId="50" borderId="18" xfId="0" applyNumberFormat="1" applyFont="1" applyFill="1" applyBorder="1" applyAlignment="1">
      <alignment horizontal="center" vertical="center" wrapText="1"/>
    </xf>
    <xf numFmtId="4" fontId="28" fillId="50" borderId="18" xfId="0" applyNumberFormat="1" applyFont="1" applyFill="1" applyBorder="1" applyAlignment="1">
      <alignment vertical="center" wrapText="1"/>
    </xf>
    <xf numFmtId="0" fontId="0" fillId="0" borderId="27" xfId="0" applyBorder="1"/>
    <xf numFmtId="0" fontId="0" fillId="0" borderId="37" xfId="0" applyBorder="1"/>
    <xf numFmtId="0" fontId="0" fillId="0" borderId="38" xfId="0" applyBorder="1"/>
    <xf numFmtId="0" fontId="0" fillId="48" borderId="28" xfId="0" applyFill="1" applyBorder="1"/>
    <xf numFmtId="0" fontId="0" fillId="48" borderId="0" xfId="0" applyFill="1"/>
    <xf numFmtId="0" fontId="0" fillId="48" borderId="2" xfId="0" applyFill="1" applyBorder="1"/>
    <xf numFmtId="0" fontId="36" fillId="48" borderId="0" xfId="0" applyFont="1" applyFill="1" applyAlignment="1">
      <alignment vertical="center" wrapText="1"/>
    </xf>
    <xf numFmtId="0" fontId="0" fillId="48" borderId="41" xfId="0" applyFill="1" applyBorder="1"/>
    <xf numFmtId="0" fontId="0" fillId="48" borderId="42" xfId="0" applyFill="1" applyBorder="1"/>
    <xf numFmtId="0" fontId="0" fillId="48" borderId="43" xfId="0" applyFill="1" applyBorder="1"/>
    <xf numFmtId="4" fontId="30" fillId="0" borderId="2" xfId="0" applyNumberFormat="1" applyFont="1" applyBorder="1" applyAlignment="1">
      <alignment horizontal="center" vertical="center"/>
    </xf>
    <xf numFmtId="0" fontId="29" fillId="0" borderId="28" xfId="0" applyFont="1" applyBorder="1" applyAlignment="1">
      <alignment vertical="center"/>
    </xf>
    <xf numFmtId="0" fontId="29" fillId="0" borderId="41" xfId="0" applyFont="1" applyBorder="1" applyAlignment="1">
      <alignment vertical="center"/>
    </xf>
    <xf numFmtId="0" fontId="29" fillId="0" borderId="42" xfId="0" applyFont="1" applyBorder="1" applyAlignment="1">
      <alignment horizontal="center" vertical="center" wrapText="1"/>
    </xf>
    <xf numFmtId="0" fontId="29" fillId="0" borderId="42" xfId="0" applyFont="1" applyBorder="1" applyAlignment="1">
      <alignment vertical="center"/>
    </xf>
    <xf numFmtId="0" fontId="29" fillId="0" borderId="43" xfId="0" applyFont="1" applyBorder="1" applyAlignment="1">
      <alignment vertical="center"/>
    </xf>
    <xf numFmtId="4" fontId="29" fillId="0" borderId="21" xfId="0" applyNumberFormat="1" applyFont="1" applyBorder="1" applyAlignment="1">
      <alignment horizontal="left" vertical="center" wrapText="1"/>
    </xf>
    <xf numFmtId="4" fontId="29" fillId="0" borderId="22" xfId="0" applyNumberFormat="1" applyFont="1" applyBorder="1" applyAlignment="1">
      <alignment horizontal="left" vertical="center" wrapText="1"/>
    </xf>
    <xf numFmtId="0" fontId="35" fillId="0" borderId="25" xfId="156" applyFont="1" applyBorder="1" applyAlignment="1">
      <alignment horizontal="center" vertical="center" wrapText="1"/>
    </xf>
    <xf numFmtId="0" fontId="36" fillId="50" borderId="35" xfId="0" applyFont="1" applyFill="1" applyBorder="1" applyAlignment="1">
      <alignment horizontal="center" vertical="center" wrapText="1"/>
    </xf>
    <xf numFmtId="4" fontId="28" fillId="51" borderId="27" xfId="0" applyNumberFormat="1" applyFont="1" applyFill="1" applyBorder="1" applyAlignment="1">
      <alignment horizontal="right" vertical="center" wrapText="1"/>
    </xf>
    <xf numFmtId="4" fontId="28" fillId="51" borderId="37" xfId="0" applyNumberFormat="1" applyFont="1" applyFill="1" applyBorder="1" applyAlignment="1">
      <alignment horizontal="right" vertical="center" wrapText="1"/>
    </xf>
    <xf numFmtId="4" fontId="30" fillId="51" borderId="38" xfId="0" applyNumberFormat="1" applyFont="1" applyFill="1" applyBorder="1" applyAlignment="1">
      <alignment horizontal="center" vertical="center"/>
    </xf>
    <xf numFmtId="0" fontId="3" fillId="48" borderId="0" xfId="0" applyFont="1" applyFill="1"/>
    <xf numFmtId="4" fontId="24" fillId="51" borderId="29" xfId="0" applyNumberFormat="1" applyFont="1" applyFill="1" applyBorder="1" applyAlignment="1">
      <alignment horizontal="center" vertical="center"/>
    </xf>
    <xf numFmtId="0" fontId="0" fillId="0" borderId="0" xfId="0" applyAlignment="1">
      <alignment vertical="top"/>
    </xf>
    <xf numFmtId="4" fontId="29" fillId="51" borderId="28" xfId="0" applyNumberFormat="1" applyFont="1" applyFill="1" applyBorder="1" applyAlignment="1">
      <alignment horizontal="right" vertical="center" wrapText="1"/>
    </xf>
    <xf numFmtId="4" fontId="29" fillId="51" borderId="2" xfId="0" applyNumberFormat="1" applyFont="1" applyFill="1" applyBorder="1" applyAlignment="1">
      <alignment horizontal="right" vertical="center" wrapText="1"/>
    </xf>
    <xf numFmtId="4" fontId="29" fillId="51" borderId="29" xfId="0" applyNumberFormat="1" applyFont="1" applyFill="1" applyBorder="1" applyAlignment="1">
      <alignment horizontal="center" vertical="center" wrapText="1"/>
    </xf>
    <xf numFmtId="4" fontId="29" fillId="51" borderId="28" xfId="0" applyNumberFormat="1" applyFont="1" applyFill="1" applyBorder="1" applyAlignment="1">
      <alignment horizontal="center" vertical="center" wrapText="1"/>
    </xf>
    <xf numFmtId="4" fontId="29" fillId="51" borderId="29" xfId="0" applyNumberFormat="1" applyFont="1" applyFill="1" applyBorder="1" applyAlignment="1">
      <alignment horizontal="right" vertical="center" wrapText="1"/>
    </xf>
    <xf numFmtId="4" fontId="28" fillId="48" borderId="18" xfId="0" applyNumberFormat="1" applyFont="1" applyFill="1" applyBorder="1" applyAlignment="1">
      <alignment horizontal="center" vertical="center" wrapText="1"/>
    </xf>
    <xf numFmtId="4" fontId="29" fillId="48" borderId="18" xfId="0" applyNumberFormat="1" applyFont="1" applyFill="1" applyBorder="1" applyAlignment="1">
      <alignment horizontal="center" vertical="center" wrapText="1"/>
    </xf>
    <xf numFmtId="4" fontId="29" fillId="48" borderId="18" xfId="0" applyNumberFormat="1" applyFont="1" applyFill="1" applyBorder="1" applyAlignment="1">
      <alignment horizontal="right" vertical="center" wrapText="1"/>
    </xf>
    <xf numFmtId="4" fontId="24" fillId="48" borderId="18" xfId="0" applyNumberFormat="1" applyFont="1" applyFill="1" applyBorder="1" applyAlignment="1">
      <alignment horizontal="center" vertical="center"/>
    </xf>
    <xf numFmtId="4" fontId="30" fillId="52" borderId="18" xfId="0" applyNumberFormat="1" applyFont="1" applyFill="1" applyBorder="1" applyAlignment="1">
      <alignment horizontal="center" vertical="center"/>
    </xf>
    <xf numFmtId="4" fontId="29" fillId="49" borderId="46" xfId="0" applyNumberFormat="1" applyFont="1" applyFill="1" applyBorder="1" applyAlignment="1">
      <alignment horizontal="center" vertical="center"/>
    </xf>
    <xf numFmtId="2" fontId="29" fillId="49" borderId="16" xfId="124" applyNumberFormat="1" applyFont="1" applyFill="1" applyBorder="1" applyAlignment="1">
      <alignment horizontal="center" vertical="center"/>
    </xf>
    <xf numFmtId="4" fontId="29" fillId="49" borderId="55" xfId="0" applyNumberFormat="1" applyFont="1" applyFill="1" applyBorder="1" applyAlignment="1">
      <alignment horizontal="center" vertical="center" wrapText="1"/>
    </xf>
    <xf numFmtId="4" fontId="24" fillId="49" borderId="54" xfId="0" applyNumberFormat="1" applyFont="1" applyFill="1" applyBorder="1" applyAlignment="1">
      <alignment horizontal="center" vertical="center"/>
    </xf>
    <xf numFmtId="2" fontId="29" fillId="0" borderId="54" xfId="124" applyNumberFormat="1" applyFont="1" applyBorder="1" applyAlignment="1">
      <alignment horizontal="center" vertical="center"/>
    </xf>
    <xf numFmtId="4" fontId="29" fillId="0" borderId="54" xfId="0" applyNumberFormat="1" applyFont="1" applyBorder="1" applyAlignment="1">
      <alignment horizontal="center" vertical="center" wrapText="1"/>
    </xf>
    <xf numFmtId="167" fontId="28" fillId="50" borderId="55" xfId="0" applyNumberFormat="1" applyFont="1" applyFill="1" applyBorder="1" applyAlignment="1">
      <alignment horizontal="center" vertical="center" wrapText="1"/>
    </xf>
    <xf numFmtId="2" fontId="29" fillId="50" borderId="55" xfId="124" applyNumberFormat="1" applyFont="1" applyFill="1" applyBorder="1" applyAlignment="1">
      <alignment horizontal="center" vertical="center"/>
    </xf>
    <xf numFmtId="4" fontId="29" fillId="50" borderId="55" xfId="0" applyNumberFormat="1" applyFont="1" applyFill="1" applyBorder="1" applyAlignment="1">
      <alignment horizontal="center" vertical="center" wrapText="1"/>
    </xf>
    <xf numFmtId="4" fontId="28" fillId="50" borderId="55" xfId="0" applyNumberFormat="1" applyFont="1" applyFill="1" applyBorder="1" applyAlignment="1">
      <alignment vertical="center" wrapText="1"/>
    </xf>
    <xf numFmtId="0" fontId="3" fillId="0" borderId="0" xfId="0" applyFont="1" applyAlignment="1">
      <alignment vertical="top"/>
    </xf>
    <xf numFmtId="4" fontId="24" fillId="0" borderId="29" xfId="0" applyNumberFormat="1" applyFont="1" applyBorder="1" applyAlignment="1">
      <alignment horizontal="center" vertical="center"/>
    </xf>
    <xf numFmtId="4" fontId="29" fillId="48" borderId="55" xfId="0" applyNumberFormat="1" applyFont="1" applyFill="1" applyBorder="1" applyAlignment="1">
      <alignment horizontal="center" vertical="center" wrapText="1"/>
    </xf>
    <xf numFmtId="0" fontId="30" fillId="50" borderId="25" xfId="0" applyFont="1" applyFill="1" applyBorder="1" applyAlignment="1">
      <alignment horizontal="right" vertical="center"/>
    </xf>
    <xf numFmtId="0" fontId="30" fillId="50" borderId="31" xfId="0" applyFont="1" applyFill="1" applyBorder="1" applyAlignment="1">
      <alignment horizontal="right" vertical="center"/>
    </xf>
    <xf numFmtId="0" fontId="30" fillId="50" borderId="26" xfId="0" applyFont="1" applyFill="1" applyBorder="1" applyAlignment="1">
      <alignment horizontal="right" vertical="center"/>
    </xf>
    <xf numFmtId="0" fontId="28" fillId="0" borderId="37" xfId="0" applyFont="1" applyBorder="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center" vertical="center"/>
    </xf>
    <xf numFmtId="0" fontId="29" fillId="0" borderId="2" xfId="0" applyFont="1" applyBorder="1" applyAlignment="1">
      <alignment horizontal="center" vertical="center"/>
    </xf>
    <xf numFmtId="4" fontId="28" fillId="51" borderId="18" xfId="0" applyNumberFormat="1" applyFont="1" applyFill="1" applyBorder="1" applyAlignment="1">
      <alignment horizontal="right" vertical="center" wrapText="1"/>
    </xf>
    <xf numFmtId="4" fontId="28" fillId="51" borderId="46" xfId="0" applyNumberFormat="1" applyFont="1" applyFill="1" applyBorder="1" applyAlignment="1">
      <alignment horizontal="right" vertical="center" wrapText="1"/>
    </xf>
    <xf numFmtId="4" fontId="28" fillId="51" borderId="47" xfId="0" applyNumberFormat="1" applyFont="1" applyFill="1" applyBorder="1" applyAlignment="1">
      <alignment horizontal="right" vertical="center" wrapText="1"/>
    </xf>
    <xf numFmtId="4" fontId="28" fillId="51" borderId="48" xfId="0" applyNumberFormat="1" applyFont="1" applyFill="1" applyBorder="1" applyAlignment="1">
      <alignment horizontal="right" vertical="center" wrapText="1"/>
    </xf>
    <xf numFmtId="4" fontId="29" fillId="0" borderId="21" xfId="0" applyNumberFormat="1" applyFont="1" applyBorder="1" applyAlignment="1">
      <alignment vertical="center" wrapText="1"/>
    </xf>
    <xf numFmtId="4" fontId="29" fillId="0" borderId="22" xfId="0" applyNumberFormat="1" applyFont="1" applyBorder="1" applyAlignment="1">
      <alignment vertical="center" wrapText="1"/>
    </xf>
    <xf numFmtId="4" fontId="29" fillId="0" borderId="21" xfId="0" applyNumberFormat="1" applyFont="1" applyBorder="1" applyAlignment="1">
      <alignment horizontal="left" vertical="center" wrapText="1"/>
    </xf>
    <xf numFmtId="4" fontId="29" fillId="0" borderId="22" xfId="0" applyNumberFormat="1" applyFont="1" applyBorder="1" applyAlignment="1">
      <alignment horizontal="left" vertical="center" wrapText="1"/>
    </xf>
    <xf numFmtId="4" fontId="29" fillId="48" borderId="25" xfId="0" applyNumberFormat="1" applyFont="1" applyFill="1" applyBorder="1" applyAlignment="1">
      <alignment horizontal="left" vertical="center" wrapText="1"/>
    </xf>
    <xf numFmtId="4" fontId="29" fillId="48" borderId="26" xfId="0" applyNumberFormat="1" applyFont="1" applyFill="1" applyBorder="1" applyAlignment="1">
      <alignment horizontal="left" vertical="center" wrapText="1"/>
    </xf>
    <xf numFmtId="0" fontId="29" fillId="0" borderId="53" xfId="0" applyFont="1" applyBorder="1" applyAlignment="1">
      <alignment horizontal="center" vertical="center"/>
    </xf>
    <xf numFmtId="0" fontId="29" fillId="0" borderId="17" xfId="0" applyFont="1" applyBorder="1" applyAlignment="1">
      <alignment horizontal="center" vertical="center"/>
    </xf>
    <xf numFmtId="0" fontId="29" fillId="0" borderId="49" xfId="0" applyFont="1" applyBorder="1" applyAlignment="1">
      <alignment horizontal="center" vertical="center"/>
    </xf>
    <xf numFmtId="0" fontId="38" fillId="50" borderId="39" xfId="0" applyFont="1" applyFill="1" applyBorder="1" applyAlignment="1">
      <alignment horizontal="center" vertical="center"/>
    </xf>
    <xf numFmtId="0" fontId="38" fillId="50" borderId="19" xfId="0" applyFont="1" applyFill="1" applyBorder="1" applyAlignment="1">
      <alignment horizontal="center" vertical="center"/>
    </xf>
    <xf numFmtId="0" fontId="38" fillId="50" borderId="40" xfId="0" applyFont="1" applyFill="1" applyBorder="1" applyAlignment="1">
      <alignment horizontal="center" vertical="center"/>
    </xf>
    <xf numFmtId="0" fontId="28" fillId="50" borderId="25" xfId="0" applyFont="1" applyFill="1" applyBorder="1" applyAlignment="1">
      <alignment horizontal="center" vertical="center" wrapText="1"/>
    </xf>
    <xf numFmtId="0" fontId="28" fillId="50" borderId="31" xfId="0" applyFont="1" applyFill="1" applyBorder="1" applyAlignment="1">
      <alignment horizontal="center" vertical="center" wrapText="1"/>
    </xf>
    <xf numFmtId="0" fontId="28" fillId="50" borderId="26" xfId="0" applyFont="1" applyFill="1" applyBorder="1" applyAlignment="1">
      <alignment horizontal="center" vertical="center" wrapText="1"/>
    </xf>
    <xf numFmtId="0" fontId="29" fillId="50" borderId="44" xfId="0" applyFont="1" applyFill="1" applyBorder="1" applyAlignment="1">
      <alignment horizontal="center" vertical="center"/>
    </xf>
    <xf numFmtId="0" fontId="29" fillId="50" borderId="51" xfId="0" applyFont="1" applyFill="1" applyBorder="1" applyAlignment="1">
      <alignment horizontal="center" vertical="center"/>
    </xf>
    <xf numFmtId="0" fontId="29" fillId="50" borderId="45" xfId="0" applyFont="1" applyFill="1" applyBorder="1" applyAlignment="1">
      <alignment horizontal="center" vertical="center"/>
    </xf>
    <xf numFmtId="0" fontId="36" fillId="50" borderId="35" xfId="124" applyFont="1" applyFill="1" applyBorder="1" applyAlignment="1">
      <alignment horizontal="center" vertical="center" wrapText="1"/>
    </xf>
    <xf numFmtId="0" fontId="36" fillId="50" borderId="34" xfId="124" applyFont="1" applyFill="1" applyBorder="1" applyAlignment="1">
      <alignment horizontal="center" vertical="center" wrapText="1"/>
    </xf>
    <xf numFmtId="0" fontId="36" fillId="0" borderId="35" xfId="124" applyFont="1" applyBorder="1" applyAlignment="1">
      <alignment horizontal="center" vertical="center" wrapText="1"/>
    </xf>
    <xf numFmtId="0" fontId="36" fillId="0" borderId="33" xfId="124" applyFont="1" applyBorder="1" applyAlignment="1">
      <alignment horizontal="center" vertical="center" wrapText="1"/>
    </xf>
    <xf numFmtId="10" fontId="36" fillId="0" borderId="33" xfId="197" applyNumberFormat="1" applyFont="1" applyFill="1" applyBorder="1" applyAlignment="1">
      <alignment horizontal="center" vertical="center"/>
    </xf>
    <xf numFmtId="10" fontId="36" fillId="0" borderId="34" xfId="197" applyNumberFormat="1" applyFont="1" applyFill="1" applyBorder="1" applyAlignment="1">
      <alignment horizontal="center" vertical="center"/>
    </xf>
    <xf numFmtId="0" fontId="35" fillId="0" borderId="18" xfId="156" applyFont="1" applyBorder="1" applyAlignment="1">
      <alignment horizontal="center" vertical="center" wrapText="1"/>
    </xf>
    <xf numFmtId="0" fontId="35" fillId="0" borderId="25" xfId="156" applyFont="1" applyBorder="1" applyAlignment="1">
      <alignment horizontal="left" vertical="center" wrapText="1"/>
    </xf>
    <xf numFmtId="0" fontId="35" fillId="0" borderId="26" xfId="156" applyFont="1" applyBorder="1" applyAlignment="1">
      <alignment horizontal="left" vertical="center" wrapText="1"/>
    </xf>
    <xf numFmtId="0" fontId="35" fillId="0" borderId="18" xfId="156" applyFont="1" applyBorder="1" applyAlignment="1">
      <alignment horizontal="justify" vertical="center" wrapText="1"/>
    </xf>
    <xf numFmtId="0" fontId="35" fillId="0" borderId="30" xfId="156" applyFont="1" applyBorder="1" applyAlignment="1">
      <alignment horizontal="justify" vertical="center" wrapText="1"/>
    </xf>
    <xf numFmtId="4" fontId="29" fillId="0" borderId="46" xfId="0" applyNumberFormat="1" applyFont="1" applyBorder="1" applyAlignment="1">
      <alignment horizontal="left" vertical="center" wrapText="1"/>
    </xf>
    <xf numFmtId="4" fontId="29" fillId="0" borderId="48" xfId="0" applyNumberFormat="1" applyFont="1" applyBorder="1" applyAlignment="1">
      <alignment horizontal="left" vertical="center" wrapText="1"/>
    </xf>
    <xf numFmtId="0" fontId="30" fillId="50" borderId="58" xfId="0" applyFont="1" applyFill="1" applyBorder="1" applyAlignment="1">
      <alignment horizontal="left" vertical="center" wrapText="1"/>
    </xf>
    <xf numFmtId="0" fontId="30" fillId="50" borderId="52" xfId="0" applyFont="1" applyFill="1" applyBorder="1" applyAlignment="1">
      <alignment horizontal="left" vertical="center" wrapText="1"/>
    </xf>
    <xf numFmtId="0" fontId="28" fillId="49" borderId="23" xfId="0" applyFont="1" applyFill="1" applyBorder="1" applyAlignment="1">
      <alignment horizontal="center" vertical="center"/>
    </xf>
    <xf numFmtId="0" fontId="28" fillId="49" borderId="24" xfId="0" applyFont="1" applyFill="1" applyBorder="1" applyAlignment="1">
      <alignment horizontal="center" vertical="center"/>
    </xf>
    <xf numFmtId="0" fontId="30" fillId="50" borderId="36" xfId="0" applyFont="1" applyFill="1" applyBorder="1" applyAlignment="1">
      <alignment horizontal="left" vertical="center" wrapText="1"/>
    </xf>
    <xf numFmtId="0" fontId="30" fillId="50" borderId="32" xfId="0" applyFont="1" applyFill="1" applyBorder="1" applyAlignment="1">
      <alignment horizontal="left" vertical="center" wrapText="1"/>
    </xf>
    <xf numFmtId="4" fontId="29" fillId="0" borderId="25" xfId="0" applyNumberFormat="1" applyFont="1" applyBorder="1" applyAlignment="1">
      <alignment horizontal="left" vertical="center" wrapText="1"/>
    </xf>
    <xf numFmtId="4" fontId="29" fillId="0" borderId="26" xfId="0" applyNumberFormat="1" applyFont="1" applyBorder="1" applyAlignment="1">
      <alignment horizontal="left" vertical="center" wrapText="1"/>
    </xf>
    <xf numFmtId="0" fontId="30" fillId="48" borderId="42" xfId="0" applyFont="1" applyFill="1" applyBorder="1" applyAlignment="1">
      <alignment horizontal="center" vertical="center"/>
    </xf>
    <xf numFmtId="0" fontId="36" fillId="48" borderId="0" xfId="0" applyFont="1" applyFill="1" applyAlignment="1">
      <alignment horizontal="center" vertical="center" wrapText="1"/>
    </xf>
    <xf numFmtId="0" fontId="35" fillId="0" borderId="30" xfId="156" applyFont="1" applyBorder="1" applyAlignment="1">
      <alignment horizontal="center" vertical="center" wrapText="1"/>
    </xf>
    <xf numFmtId="0" fontId="28" fillId="50" borderId="39" xfId="0" applyFont="1" applyFill="1" applyBorder="1" applyAlignment="1">
      <alignment horizontal="center" vertical="center"/>
    </xf>
    <xf numFmtId="0" fontId="28" fillId="50" borderId="19" xfId="0" applyFont="1" applyFill="1" applyBorder="1" applyAlignment="1">
      <alignment horizontal="center" vertical="center"/>
    </xf>
    <xf numFmtId="0" fontId="28" fillId="50" borderId="40" xfId="0" applyFont="1" applyFill="1" applyBorder="1" applyAlignment="1">
      <alignment horizontal="center" vertical="center"/>
    </xf>
    <xf numFmtId="0" fontId="36" fillId="50" borderId="25" xfId="0" applyFont="1" applyFill="1" applyBorder="1" applyAlignment="1">
      <alignment horizontal="center" vertical="center" wrapText="1"/>
    </xf>
    <xf numFmtId="0" fontId="36" fillId="50" borderId="26" xfId="0" applyFont="1" applyFill="1" applyBorder="1" applyAlignment="1">
      <alignment horizontal="center" vertical="center" wrapText="1"/>
    </xf>
    <xf numFmtId="0" fontId="36" fillId="50" borderId="25" xfId="124" applyFont="1" applyFill="1" applyBorder="1" applyAlignment="1">
      <alignment horizontal="center" vertical="center" wrapText="1"/>
    </xf>
    <xf numFmtId="0" fontId="36" fillId="50" borderId="26" xfId="124" applyFont="1" applyFill="1" applyBorder="1" applyAlignment="1">
      <alignment horizontal="center" vertical="center" wrapText="1"/>
    </xf>
    <xf numFmtId="0" fontId="36" fillId="0" borderId="25" xfId="124" applyFont="1" applyBorder="1" applyAlignment="1">
      <alignment horizontal="center" vertical="center" wrapText="1"/>
    </xf>
    <xf numFmtId="0" fontId="36" fillId="0" borderId="31" xfId="124" applyFont="1" applyBorder="1" applyAlignment="1">
      <alignment horizontal="center" vertical="center" wrapText="1"/>
    </xf>
    <xf numFmtId="10" fontId="36" fillId="0" borderId="31" xfId="197" applyNumberFormat="1" applyFont="1" applyFill="1" applyBorder="1" applyAlignment="1">
      <alignment horizontal="center" vertical="center"/>
    </xf>
    <xf numFmtId="10" fontId="36" fillId="0" borderId="26" xfId="197" applyNumberFormat="1" applyFont="1" applyFill="1" applyBorder="1" applyAlignment="1">
      <alignment horizontal="center" vertical="center"/>
    </xf>
    <xf numFmtId="0" fontId="28" fillId="50" borderId="27" xfId="0" applyFont="1" applyFill="1" applyBorder="1" applyAlignment="1">
      <alignment horizontal="center" vertical="center" wrapText="1"/>
    </xf>
    <xf numFmtId="0" fontId="28" fillId="50" borderId="37" xfId="0" applyFont="1" applyFill="1" applyBorder="1" applyAlignment="1">
      <alignment horizontal="center" vertical="center" wrapText="1"/>
    </xf>
    <xf numFmtId="0" fontId="28" fillId="50" borderId="38" xfId="0" applyFont="1" applyFill="1" applyBorder="1" applyAlignment="1">
      <alignment horizontal="center" vertical="center" wrapText="1"/>
    </xf>
    <xf numFmtId="0" fontId="35" fillId="50" borderId="25" xfId="0" applyFont="1" applyFill="1" applyBorder="1" applyAlignment="1">
      <alignment horizontal="center" vertical="center" wrapText="1"/>
    </xf>
    <xf numFmtId="0" fontId="35" fillId="50" borderId="31" xfId="0" applyFont="1" applyFill="1" applyBorder="1" applyAlignment="1">
      <alignment horizontal="center" vertical="center" wrapText="1"/>
    </xf>
    <xf numFmtId="0" fontId="35" fillId="50" borderId="26" xfId="0" applyFont="1" applyFill="1" applyBorder="1" applyAlignment="1">
      <alignment horizontal="center" vertical="center" wrapText="1"/>
    </xf>
    <xf numFmtId="4" fontId="29" fillId="51" borderId="21" xfId="0" applyNumberFormat="1" applyFont="1" applyFill="1" applyBorder="1" applyAlignment="1">
      <alignment horizontal="left" vertical="center" wrapText="1"/>
    </xf>
    <xf numFmtId="4" fontId="29" fillId="51" borderId="22" xfId="0" applyNumberFormat="1" applyFont="1" applyFill="1" applyBorder="1" applyAlignment="1">
      <alignment horizontal="left" vertical="center" wrapText="1"/>
    </xf>
    <xf numFmtId="4" fontId="28" fillId="52" borderId="18" xfId="0" applyNumberFormat="1" applyFont="1" applyFill="1" applyBorder="1" applyAlignment="1">
      <alignment horizontal="right" vertical="center" wrapText="1"/>
    </xf>
    <xf numFmtId="4" fontId="29" fillId="49" borderId="21" xfId="0" applyNumberFormat="1" applyFont="1" applyFill="1" applyBorder="1" applyAlignment="1">
      <alignment horizontal="left" vertical="center" wrapText="1"/>
    </xf>
    <xf numFmtId="4" fontId="29" fillId="49" borderId="22" xfId="0" applyNumberFormat="1" applyFont="1" applyFill="1" applyBorder="1" applyAlignment="1">
      <alignment horizontal="left" vertical="center" wrapText="1"/>
    </xf>
    <xf numFmtId="0" fontId="29" fillId="48" borderId="0" xfId="0" applyFont="1" applyFill="1" applyAlignment="1">
      <alignment horizontal="center" vertical="center" wrapText="1"/>
    </xf>
    <xf numFmtId="0" fontId="29" fillId="48" borderId="0" xfId="0" applyFont="1" applyFill="1" applyAlignment="1">
      <alignment horizontal="center" vertical="center"/>
    </xf>
    <xf numFmtId="0" fontId="29" fillId="48" borderId="2" xfId="0" applyFont="1" applyFill="1" applyBorder="1" applyAlignment="1">
      <alignment horizontal="center" vertical="center"/>
    </xf>
    <xf numFmtId="0" fontId="28" fillId="48" borderId="37" xfId="0" applyFont="1" applyFill="1" applyBorder="1" applyAlignment="1">
      <alignment horizontal="center" vertical="center" wrapText="1"/>
    </xf>
    <xf numFmtId="0" fontId="28" fillId="49" borderId="39" xfId="0" applyFont="1" applyFill="1" applyBorder="1" applyAlignment="1">
      <alignment horizontal="center" vertical="center"/>
    </xf>
    <xf numFmtId="0" fontId="28" fillId="49" borderId="40" xfId="0" applyFont="1" applyFill="1" applyBorder="1" applyAlignment="1">
      <alignment horizontal="center" vertical="center"/>
    </xf>
    <xf numFmtId="0" fontId="30" fillId="50" borderId="25" xfId="0" applyFont="1" applyFill="1" applyBorder="1" applyAlignment="1">
      <alignment horizontal="center" vertical="center" wrapText="1"/>
    </xf>
    <xf numFmtId="0" fontId="30" fillId="50" borderId="26" xfId="0" applyFont="1" applyFill="1" applyBorder="1" applyAlignment="1">
      <alignment horizontal="center" vertical="center" wrapText="1"/>
    </xf>
    <xf numFmtId="4" fontId="29" fillId="51" borderId="50" xfId="0" applyNumberFormat="1" applyFont="1" applyFill="1" applyBorder="1" applyAlignment="1">
      <alignment horizontal="left" vertical="center" wrapText="1"/>
    </xf>
    <xf numFmtId="4" fontId="29" fillId="51" borderId="52" xfId="0" applyNumberFormat="1" applyFont="1" applyFill="1" applyBorder="1" applyAlignment="1">
      <alignment horizontal="left" vertical="center" wrapText="1"/>
    </xf>
    <xf numFmtId="0" fontId="29" fillId="0" borderId="44" xfId="0" applyFont="1" applyBorder="1" applyAlignment="1">
      <alignment horizontal="center" vertical="center"/>
    </xf>
    <xf numFmtId="0" fontId="29" fillId="0" borderId="51" xfId="0" applyFont="1" applyBorder="1" applyAlignment="1">
      <alignment horizontal="center" vertical="center"/>
    </xf>
    <xf numFmtId="0" fontId="29" fillId="0" borderId="45" xfId="0" applyFont="1" applyBorder="1" applyAlignment="1">
      <alignment horizontal="center" vertical="center"/>
    </xf>
    <xf numFmtId="4" fontId="29" fillId="50" borderId="44" xfId="0" applyNumberFormat="1" applyFont="1" applyFill="1" applyBorder="1" applyAlignment="1">
      <alignment horizontal="center" vertical="center"/>
    </xf>
    <xf numFmtId="0" fontId="30" fillId="50" borderId="57" xfId="0" applyFont="1" applyFill="1" applyBorder="1" applyAlignment="1">
      <alignment horizontal="center" vertical="center" wrapText="1"/>
    </xf>
    <xf numFmtId="0" fontId="30" fillId="50" borderId="32" xfId="0" applyFont="1" applyFill="1" applyBorder="1" applyAlignment="1">
      <alignment horizontal="center" vertical="center" wrapText="1"/>
    </xf>
    <xf numFmtId="0" fontId="0" fillId="0" borderId="37" xfId="0" applyBorder="1" applyAlignment="1">
      <alignment horizontal="center" vertical="top"/>
    </xf>
  </cellXfs>
  <cellStyles count="245">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20% - Ênfase1 2" xfId="7" xr:uid="{00000000-0005-0000-0000-000006000000}"/>
    <cellStyle name="20% - Ênfase1 3" xfId="8" xr:uid="{00000000-0005-0000-0000-000007000000}"/>
    <cellStyle name="20% - Ênfase2 2" xfId="9" xr:uid="{00000000-0005-0000-0000-000008000000}"/>
    <cellStyle name="20% - Ênfase2 3" xfId="10" xr:uid="{00000000-0005-0000-0000-000009000000}"/>
    <cellStyle name="20% - Ênfase3 2" xfId="11" xr:uid="{00000000-0005-0000-0000-00000A000000}"/>
    <cellStyle name="20% - Ênfase3 3" xfId="12" xr:uid="{00000000-0005-0000-0000-00000B000000}"/>
    <cellStyle name="20% - Ênfase4 2" xfId="13" xr:uid="{00000000-0005-0000-0000-00000C000000}"/>
    <cellStyle name="20% - Ênfase4 3" xfId="14" xr:uid="{00000000-0005-0000-0000-00000D000000}"/>
    <cellStyle name="20% - Ênfase5 2" xfId="15" xr:uid="{00000000-0005-0000-0000-00000E000000}"/>
    <cellStyle name="20% - Ênfase5 3" xfId="16" xr:uid="{00000000-0005-0000-0000-00000F000000}"/>
    <cellStyle name="20% - Ênfase6 2" xfId="17" xr:uid="{00000000-0005-0000-0000-000010000000}"/>
    <cellStyle name="20% - Ênfase6 3" xfId="18" xr:uid="{00000000-0005-0000-0000-000011000000}"/>
    <cellStyle name="3988,43" xfId="19" xr:uid="{00000000-0005-0000-0000-000012000000}"/>
    <cellStyle name="40% - Accent1" xfId="20" xr:uid="{00000000-0005-0000-0000-000013000000}"/>
    <cellStyle name="40% - Accent2" xfId="21" xr:uid="{00000000-0005-0000-0000-000014000000}"/>
    <cellStyle name="40% - Accent3" xfId="22" xr:uid="{00000000-0005-0000-0000-000015000000}"/>
    <cellStyle name="40% - Accent4" xfId="23" xr:uid="{00000000-0005-0000-0000-000016000000}"/>
    <cellStyle name="40% - Accent5" xfId="24" xr:uid="{00000000-0005-0000-0000-000017000000}"/>
    <cellStyle name="40% - Accent6" xfId="25" xr:uid="{00000000-0005-0000-0000-000018000000}"/>
    <cellStyle name="40% - Ênfase1 2" xfId="26" xr:uid="{00000000-0005-0000-0000-000019000000}"/>
    <cellStyle name="40% - Ênfase1 3" xfId="27" xr:uid="{00000000-0005-0000-0000-00001A000000}"/>
    <cellStyle name="40% - Ênfase2 2" xfId="28" xr:uid="{00000000-0005-0000-0000-00001B000000}"/>
    <cellStyle name="40% - Ênfase2 3" xfId="29" xr:uid="{00000000-0005-0000-0000-00001C000000}"/>
    <cellStyle name="40% - Ênfase3 2" xfId="30" xr:uid="{00000000-0005-0000-0000-00001D000000}"/>
    <cellStyle name="40% - Ênfase3 3" xfId="31" xr:uid="{00000000-0005-0000-0000-00001E000000}"/>
    <cellStyle name="40% - Ênfase4 2" xfId="32" xr:uid="{00000000-0005-0000-0000-00001F000000}"/>
    <cellStyle name="40% - Ênfase4 3" xfId="33" xr:uid="{00000000-0005-0000-0000-000020000000}"/>
    <cellStyle name="40% - Ênfase5 2" xfId="34" xr:uid="{00000000-0005-0000-0000-000021000000}"/>
    <cellStyle name="40% - Ênfase5 3" xfId="35" xr:uid="{00000000-0005-0000-0000-000022000000}"/>
    <cellStyle name="40% - Ênfase6 2" xfId="36" xr:uid="{00000000-0005-0000-0000-000023000000}"/>
    <cellStyle name="40% - Ênfase6 3" xfId="37" xr:uid="{00000000-0005-0000-0000-000024000000}"/>
    <cellStyle name="60% - Accent1" xfId="38" xr:uid="{00000000-0005-0000-0000-000025000000}"/>
    <cellStyle name="60% - Accent2" xfId="39" xr:uid="{00000000-0005-0000-0000-000026000000}"/>
    <cellStyle name="60% - Accent3" xfId="40" xr:uid="{00000000-0005-0000-0000-000027000000}"/>
    <cellStyle name="60% - Accent4" xfId="41" xr:uid="{00000000-0005-0000-0000-000028000000}"/>
    <cellStyle name="60% - Accent5" xfId="42" xr:uid="{00000000-0005-0000-0000-000029000000}"/>
    <cellStyle name="60% - Accent6" xfId="43" xr:uid="{00000000-0005-0000-0000-00002A000000}"/>
    <cellStyle name="60% - Ênfase1 2" xfId="44" xr:uid="{00000000-0005-0000-0000-00002B000000}"/>
    <cellStyle name="60% - Ênfase1 3" xfId="45" xr:uid="{00000000-0005-0000-0000-00002C000000}"/>
    <cellStyle name="60% - Ênfase2 2" xfId="46" xr:uid="{00000000-0005-0000-0000-00002D000000}"/>
    <cellStyle name="60% - Ênfase2 3" xfId="47" xr:uid="{00000000-0005-0000-0000-00002E000000}"/>
    <cellStyle name="60% - Ênfase3 2" xfId="48" xr:uid="{00000000-0005-0000-0000-00002F000000}"/>
    <cellStyle name="60% - Ênfase3 3" xfId="49" xr:uid="{00000000-0005-0000-0000-000030000000}"/>
    <cellStyle name="60% - Ênfase4 2" xfId="50" xr:uid="{00000000-0005-0000-0000-000031000000}"/>
    <cellStyle name="60% - Ênfase4 3" xfId="51" xr:uid="{00000000-0005-0000-0000-000032000000}"/>
    <cellStyle name="60% - Ênfase5 2" xfId="52" xr:uid="{00000000-0005-0000-0000-000033000000}"/>
    <cellStyle name="60% - Ênfase5 3" xfId="53" xr:uid="{00000000-0005-0000-0000-000034000000}"/>
    <cellStyle name="60% - Ênfase6 2" xfId="54" xr:uid="{00000000-0005-0000-0000-000035000000}"/>
    <cellStyle name="60% - Ênfase6 3" xfId="55" xr:uid="{00000000-0005-0000-0000-000036000000}"/>
    <cellStyle name="Accent1" xfId="56" xr:uid="{00000000-0005-0000-0000-000037000000}"/>
    <cellStyle name="Accent2" xfId="57" xr:uid="{00000000-0005-0000-0000-000038000000}"/>
    <cellStyle name="Accent3" xfId="58" xr:uid="{00000000-0005-0000-0000-000039000000}"/>
    <cellStyle name="Accent4" xfId="59" xr:uid="{00000000-0005-0000-0000-00003A000000}"/>
    <cellStyle name="Accent5" xfId="60" xr:uid="{00000000-0005-0000-0000-00003B000000}"/>
    <cellStyle name="Accent6" xfId="61" xr:uid="{00000000-0005-0000-0000-00003C000000}"/>
    <cellStyle name="Bad" xfId="62" xr:uid="{00000000-0005-0000-0000-00003D000000}"/>
    <cellStyle name="Bom" xfId="236" builtinId="26" hidden="1"/>
    <cellStyle name="Bom 2" xfId="63" xr:uid="{00000000-0005-0000-0000-00003F000000}"/>
    <cellStyle name="Bom 3" xfId="64" xr:uid="{00000000-0005-0000-0000-000040000000}"/>
    <cellStyle name="Calculation" xfId="65" xr:uid="{00000000-0005-0000-0000-000041000000}"/>
    <cellStyle name="Cálculo 2" xfId="66" xr:uid="{00000000-0005-0000-0000-000042000000}"/>
    <cellStyle name="Cálculo 3" xfId="67" xr:uid="{00000000-0005-0000-0000-000043000000}"/>
    <cellStyle name="Célula de Verificação 2" xfId="68" xr:uid="{00000000-0005-0000-0000-000044000000}"/>
    <cellStyle name="Célula de Verificação 3" xfId="69" xr:uid="{00000000-0005-0000-0000-000045000000}"/>
    <cellStyle name="Célula Vinculada 2" xfId="70" xr:uid="{00000000-0005-0000-0000-000046000000}"/>
    <cellStyle name="Célula Vinculada 3" xfId="71" xr:uid="{00000000-0005-0000-0000-000047000000}"/>
    <cellStyle name="Check Cell" xfId="72" xr:uid="{00000000-0005-0000-0000-000048000000}"/>
    <cellStyle name="Ênfase1 2" xfId="73" xr:uid="{00000000-0005-0000-0000-000049000000}"/>
    <cellStyle name="Ênfase1 3" xfId="74" xr:uid="{00000000-0005-0000-0000-00004A000000}"/>
    <cellStyle name="Ênfase2 2" xfId="75" xr:uid="{00000000-0005-0000-0000-00004B000000}"/>
    <cellStyle name="Ênfase2 3" xfId="76" xr:uid="{00000000-0005-0000-0000-00004C000000}"/>
    <cellStyle name="Ênfase3 2" xfId="77" xr:uid="{00000000-0005-0000-0000-00004D000000}"/>
    <cellStyle name="Ênfase3 3" xfId="78" xr:uid="{00000000-0005-0000-0000-00004E000000}"/>
    <cellStyle name="Ênfase4 2" xfId="79" xr:uid="{00000000-0005-0000-0000-00004F000000}"/>
    <cellStyle name="Ênfase4 3" xfId="80" xr:uid="{00000000-0005-0000-0000-000050000000}"/>
    <cellStyle name="Ênfase5 2" xfId="81" xr:uid="{00000000-0005-0000-0000-000051000000}"/>
    <cellStyle name="Ênfase5 3" xfId="82" xr:uid="{00000000-0005-0000-0000-000052000000}"/>
    <cellStyle name="Ênfase6 2" xfId="83" xr:uid="{00000000-0005-0000-0000-000053000000}"/>
    <cellStyle name="Ênfase6 3" xfId="84" xr:uid="{00000000-0005-0000-0000-000054000000}"/>
    <cellStyle name="Entrada 2" xfId="85" xr:uid="{00000000-0005-0000-0000-000055000000}"/>
    <cellStyle name="Entrada 3" xfId="86" xr:uid="{00000000-0005-0000-0000-000056000000}"/>
    <cellStyle name="Euro" xfId="87" xr:uid="{00000000-0005-0000-0000-000057000000}"/>
    <cellStyle name="Euro 2" xfId="88" xr:uid="{00000000-0005-0000-0000-000058000000}"/>
    <cellStyle name="Euro_Plan Orç Quadra S. Dourada Alt.Ref jun" xfId="89" xr:uid="{00000000-0005-0000-0000-000059000000}"/>
    <cellStyle name="Excel Built-in Excel Built-in Excel Built-in Excel Built-in Excel Built-in Excel Built-in Excel Built-in Separador de milhares 4" xfId="90" xr:uid="{00000000-0005-0000-0000-00005A000000}"/>
    <cellStyle name="Excel Built-in Normal" xfId="91" xr:uid="{00000000-0005-0000-0000-00005B000000}"/>
    <cellStyle name="Explanatory Text" xfId="92" xr:uid="{00000000-0005-0000-0000-00005C000000}"/>
    <cellStyle name="Good" xfId="93" xr:uid="{00000000-0005-0000-0000-00005D000000}"/>
    <cellStyle name="Heading 1" xfId="94" xr:uid="{00000000-0005-0000-0000-00005E000000}"/>
    <cellStyle name="Heading 2" xfId="95" xr:uid="{00000000-0005-0000-0000-00005F000000}"/>
    <cellStyle name="Heading 3" xfId="96" xr:uid="{00000000-0005-0000-0000-000060000000}"/>
    <cellStyle name="Heading 4" xfId="97" xr:uid="{00000000-0005-0000-0000-000061000000}"/>
    <cellStyle name="Incorreto 2" xfId="98" xr:uid="{00000000-0005-0000-0000-000063000000}"/>
    <cellStyle name="Incorreto 3" xfId="99" xr:uid="{00000000-0005-0000-0000-000064000000}"/>
    <cellStyle name="Input" xfId="100" xr:uid="{00000000-0005-0000-0000-000065000000}"/>
    <cellStyle name="Linked Cell" xfId="101" xr:uid="{00000000-0005-0000-0000-000066000000}"/>
    <cellStyle name="Moeda 2" xfId="102" xr:uid="{00000000-0005-0000-0000-000068000000}"/>
    <cellStyle name="Moeda 2 2" xfId="103" xr:uid="{00000000-0005-0000-0000-000069000000}"/>
    <cellStyle name="Moeda 2 2 2" xfId="104" xr:uid="{00000000-0005-0000-0000-00006A000000}"/>
    <cellStyle name="Moeda 2_Plan Orç Quadra S. Dourada Alt.Ref jun" xfId="105" xr:uid="{00000000-0005-0000-0000-00006B000000}"/>
    <cellStyle name="Moeda 3" xfId="106" xr:uid="{00000000-0005-0000-0000-00006C000000}"/>
    <cellStyle name="Moeda 4" xfId="107" xr:uid="{00000000-0005-0000-0000-00006D000000}"/>
    <cellStyle name="Moeda 5" xfId="108" xr:uid="{00000000-0005-0000-0000-00006E000000}"/>
    <cellStyle name="Moeda 5 2" xfId="244" xr:uid="{00000000-0005-0000-0000-00006F000000}"/>
    <cellStyle name="Neutra 2" xfId="109" xr:uid="{00000000-0005-0000-0000-000070000000}"/>
    <cellStyle name="Neutra 3" xfId="110" xr:uid="{00000000-0005-0000-0000-000071000000}"/>
    <cellStyle name="Neutral" xfId="111" xr:uid="{00000000-0005-0000-0000-000072000000}"/>
    <cellStyle name="Normal" xfId="0" builtinId="0"/>
    <cellStyle name="Normal 10" xfId="112" xr:uid="{00000000-0005-0000-0000-000074000000}"/>
    <cellStyle name="Normal 11" xfId="113" xr:uid="{00000000-0005-0000-0000-000075000000}"/>
    <cellStyle name="Normal 12" xfId="114" xr:uid="{00000000-0005-0000-0000-000076000000}"/>
    <cellStyle name="Normal 12 2" xfId="115" xr:uid="{00000000-0005-0000-0000-000077000000}"/>
    <cellStyle name="Normal 13" xfId="116" xr:uid="{00000000-0005-0000-0000-000078000000}"/>
    <cellStyle name="Normal 13 2" xfId="117" xr:uid="{00000000-0005-0000-0000-000079000000}"/>
    <cellStyle name="Normal 14" xfId="118" xr:uid="{00000000-0005-0000-0000-00007A000000}"/>
    <cellStyle name="Normal 15" xfId="119" xr:uid="{00000000-0005-0000-0000-00007B000000}"/>
    <cellStyle name="Normal 16" xfId="120" xr:uid="{00000000-0005-0000-0000-00007C000000}"/>
    <cellStyle name="Normal 17" xfId="121" xr:uid="{00000000-0005-0000-0000-00007D000000}"/>
    <cellStyle name="Normal 18" xfId="122" xr:uid="{00000000-0005-0000-0000-00007E000000}"/>
    <cellStyle name="Normal 18 2" xfId="243" xr:uid="{00000000-0005-0000-0000-00007F000000}"/>
    <cellStyle name="Normal 19" xfId="239" xr:uid="{00000000-0005-0000-0000-000080000000}"/>
    <cellStyle name="Normal 2" xfId="123" xr:uid="{00000000-0005-0000-0000-000081000000}"/>
    <cellStyle name="Normal 2 2" xfId="124" xr:uid="{00000000-0005-0000-0000-000082000000}"/>
    <cellStyle name="Normal 2 3" xfId="125" xr:uid="{00000000-0005-0000-0000-000083000000}"/>
    <cellStyle name="Normal 2 4" xfId="126" xr:uid="{00000000-0005-0000-0000-000084000000}"/>
    <cellStyle name="Normal 2 5" xfId="238" xr:uid="{00000000-0005-0000-0000-000085000000}"/>
    <cellStyle name="Normal 2_ANEXO     - PLANILHA DE REFERENCIA DE PREÇO" xfId="127" xr:uid="{00000000-0005-0000-0000-000086000000}"/>
    <cellStyle name="Normal 3" xfId="128" xr:uid="{00000000-0005-0000-0000-000087000000}"/>
    <cellStyle name="Normal 3 2" xfId="129" xr:uid="{00000000-0005-0000-0000-000088000000}"/>
    <cellStyle name="Normal 3 2 2" xfId="130" xr:uid="{00000000-0005-0000-0000-000089000000}"/>
    <cellStyle name="Normal 3 2 2 2" xfId="131" xr:uid="{00000000-0005-0000-0000-00008A000000}"/>
    <cellStyle name="Normal 3 2 3" xfId="132" xr:uid="{00000000-0005-0000-0000-00008B000000}"/>
    <cellStyle name="Normal 3 2 3 2" xfId="133" xr:uid="{00000000-0005-0000-0000-00008C000000}"/>
    <cellStyle name="Normal 3 2_Plan Orç Quadra S. Dourada Alt.Ref jun" xfId="134" xr:uid="{00000000-0005-0000-0000-00008D000000}"/>
    <cellStyle name="Normal 3 3" xfId="135" xr:uid="{00000000-0005-0000-0000-00008E000000}"/>
    <cellStyle name="Normal 3 4" xfId="136" xr:uid="{00000000-0005-0000-0000-00008F000000}"/>
    <cellStyle name="Normal 3 4 2" xfId="137" xr:uid="{00000000-0005-0000-0000-000090000000}"/>
    <cellStyle name="Normal 3 5" xfId="138" xr:uid="{00000000-0005-0000-0000-000091000000}"/>
    <cellStyle name="Normal 3 5 2" xfId="139" xr:uid="{00000000-0005-0000-0000-000092000000}"/>
    <cellStyle name="Normal 3 6" xfId="140" xr:uid="{00000000-0005-0000-0000-000093000000}"/>
    <cellStyle name="Normal 4" xfId="141" xr:uid="{00000000-0005-0000-0000-000094000000}"/>
    <cellStyle name="Normal 4 2" xfId="142" xr:uid="{00000000-0005-0000-0000-000095000000}"/>
    <cellStyle name="Normal 4 2 2" xfId="143" xr:uid="{00000000-0005-0000-0000-000096000000}"/>
    <cellStyle name="Normal 4 3" xfId="144" xr:uid="{00000000-0005-0000-0000-000097000000}"/>
    <cellStyle name="Normal 4 3 2" xfId="145" xr:uid="{00000000-0005-0000-0000-000098000000}"/>
    <cellStyle name="Normal 5" xfId="146" xr:uid="{00000000-0005-0000-0000-000099000000}"/>
    <cellStyle name="Normal 5 2" xfId="147" xr:uid="{00000000-0005-0000-0000-00009A000000}"/>
    <cellStyle name="Normal 5_Plan Orç Quadra S. Dourada Alt.Ref jun" xfId="148" xr:uid="{00000000-0005-0000-0000-00009B000000}"/>
    <cellStyle name="Normal 6" xfId="149" xr:uid="{00000000-0005-0000-0000-00009C000000}"/>
    <cellStyle name="Normal 6 2" xfId="150" xr:uid="{00000000-0005-0000-0000-00009D000000}"/>
    <cellStyle name="Normal 6 3" xfId="151" xr:uid="{00000000-0005-0000-0000-00009E000000}"/>
    <cellStyle name="Normal 6_Plan Orç Quadra S. Dourada Alt.Ref jun" xfId="152" xr:uid="{00000000-0005-0000-0000-00009F000000}"/>
    <cellStyle name="Normal 7" xfId="153" xr:uid="{00000000-0005-0000-0000-0000A0000000}"/>
    <cellStyle name="Normal 7 2" xfId="154" xr:uid="{00000000-0005-0000-0000-0000A1000000}"/>
    <cellStyle name="Normal 7 2 2" xfId="241" xr:uid="{00000000-0005-0000-0000-0000A2000000}"/>
    <cellStyle name="Normal 8" xfId="155" xr:uid="{00000000-0005-0000-0000-0000A3000000}"/>
    <cellStyle name="Normal 8 2" xfId="156" xr:uid="{00000000-0005-0000-0000-0000A4000000}"/>
    <cellStyle name="Normal 8_Plan Orç Quadra S. Dourada Alt.Ref jun" xfId="157" xr:uid="{00000000-0005-0000-0000-0000A5000000}"/>
    <cellStyle name="Normal 9" xfId="158" xr:uid="{00000000-0005-0000-0000-0000A6000000}"/>
    <cellStyle name="Normal 9 2" xfId="159" xr:uid="{00000000-0005-0000-0000-0000A7000000}"/>
    <cellStyle name="Normal 9_Plan Orç Quadra S. Dourada Alt.Ref jun" xfId="160" xr:uid="{00000000-0005-0000-0000-0000A8000000}"/>
    <cellStyle name="Nota 2" xfId="161" xr:uid="{00000000-0005-0000-0000-0000AA000000}"/>
    <cellStyle name="Nota 3" xfId="162" xr:uid="{00000000-0005-0000-0000-0000AB000000}"/>
    <cellStyle name="Note" xfId="163" xr:uid="{00000000-0005-0000-0000-0000AC000000}"/>
    <cellStyle name="Output" xfId="164" xr:uid="{00000000-0005-0000-0000-0000AD000000}"/>
    <cellStyle name="Porcentagem 2" xfId="165" xr:uid="{00000000-0005-0000-0000-0000AE000000}"/>
    <cellStyle name="Porcentagem 2 2" xfId="166" xr:uid="{00000000-0005-0000-0000-0000AF000000}"/>
    <cellStyle name="Porcentagem 2 2 2" xfId="167" xr:uid="{00000000-0005-0000-0000-0000B0000000}"/>
    <cellStyle name="Porcentagem 2 2_Plan Orç Quadra S. Dourada Alt.Ref jun" xfId="168" xr:uid="{00000000-0005-0000-0000-0000B1000000}"/>
    <cellStyle name="Porcentagem 2 3" xfId="169" xr:uid="{00000000-0005-0000-0000-0000B2000000}"/>
    <cellStyle name="Porcentagem 2 3 2" xfId="170" xr:uid="{00000000-0005-0000-0000-0000B3000000}"/>
    <cellStyle name="Porcentagem 2 3 2 2" xfId="242" xr:uid="{00000000-0005-0000-0000-0000B4000000}"/>
    <cellStyle name="Porcentagem 2 4" xfId="171" xr:uid="{00000000-0005-0000-0000-0000B5000000}"/>
    <cellStyle name="Porcentagem 2_Plan Orç Quadra S. Dourada Alt.Ref jun" xfId="172" xr:uid="{00000000-0005-0000-0000-0000B6000000}"/>
    <cellStyle name="Porcentagem 3" xfId="173" xr:uid="{00000000-0005-0000-0000-0000B7000000}"/>
    <cellStyle name="Porcentagem 3 2" xfId="174" xr:uid="{00000000-0005-0000-0000-0000B8000000}"/>
    <cellStyle name="Porcentagem 3 2 2" xfId="175" xr:uid="{00000000-0005-0000-0000-0000B9000000}"/>
    <cellStyle name="Porcentagem 3 3" xfId="176" xr:uid="{00000000-0005-0000-0000-0000BA000000}"/>
    <cellStyle name="Porcentagem 4" xfId="177" xr:uid="{00000000-0005-0000-0000-0000BB000000}"/>
    <cellStyle name="Porcentagem 5" xfId="178" xr:uid="{00000000-0005-0000-0000-0000BC000000}"/>
    <cellStyle name="Ruim" xfId="237" builtinId="27" hidden="1"/>
    <cellStyle name="Saída 2" xfId="179" xr:uid="{00000000-0005-0000-0000-0000BD000000}"/>
    <cellStyle name="Saída 3" xfId="180" xr:uid="{00000000-0005-0000-0000-0000BE000000}"/>
    <cellStyle name="Separador de milhares 2" xfId="181" xr:uid="{00000000-0005-0000-0000-0000BF000000}"/>
    <cellStyle name="Separador de milhares 2 2" xfId="182" xr:uid="{00000000-0005-0000-0000-0000C0000000}"/>
    <cellStyle name="Separador de milhares 2 2 2" xfId="183" xr:uid="{00000000-0005-0000-0000-0000C1000000}"/>
    <cellStyle name="Separador de milhares 2 2 3" xfId="184" xr:uid="{00000000-0005-0000-0000-0000C2000000}"/>
    <cellStyle name="Separador de milhares 2 2 4" xfId="185" xr:uid="{00000000-0005-0000-0000-0000C3000000}"/>
    <cellStyle name="Separador de milhares 2 2_Plan Orç Quadra S. Dourada Alt.Ref jun" xfId="186" xr:uid="{00000000-0005-0000-0000-0000C4000000}"/>
    <cellStyle name="Separador de milhares 2 3" xfId="187" xr:uid="{00000000-0005-0000-0000-0000C5000000}"/>
    <cellStyle name="Separador de milhares 2 4" xfId="188" xr:uid="{00000000-0005-0000-0000-0000C6000000}"/>
    <cellStyle name="Separador de milhares 2_Plan Orç Quadra S. Dourada Alt.Ref jun" xfId="189" xr:uid="{00000000-0005-0000-0000-0000C7000000}"/>
    <cellStyle name="Separador de milhares 3" xfId="190" xr:uid="{00000000-0005-0000-0000-0000C8000000}"/>
    <cellStyle name="Separador de milhares 3 2" xfId="191" xr:uid="{00000000-0005-0000-0000-0000C9000000}"/>
    <cellStyle name="Separador de milhares 3 3" xfId="192" xr:uid="{00000000-0005-0000-0000-0000CA000000}"/>
    <cellStyle name="Separador de milhares 3 4" xfId="193" xr:uid="{00000000-0005-0000-0000-0000CB000000}"/>
    <cellStyle name="Separador de milhares 3 4 2" xfId="194" xr:uid="{00000000-0005-0000-0000-0000CC000000}"/>
    <cellStyle name="Separador de milhares 3 4_Plan Orç Quadra S. Dourada Alt.Ref jun" xfId="195" xr:uid="{00000000-0005-0000-0000-0000CD000000}"/>
    <cellStyle name="Separador de milhares 3_Plan Orç Quadra S. Dourada Alt.Ref jun" xfId="196" xr:uid="{00000000-0005-0000-0000-0000CE000000}"/>
    <cellStyle name="Separador de milhares 4" xfId="197" xr:uid="{00000000-0005-0000-0000-0000CF000000}"/>
    <cellStyle name="Separador de milhares 4 2" xfId="198" xr:uid="{00000000-0005-0000-0000-0000D0000000}"/>
    <cellStyle name="Separador de milhares 4 3" xfId="199" xr:uid="{00000000-0005-0000-0000-0000D1000000}"/>
    <cellStyle name="Separador de milhares 4 4" xfId="200" xr:uid="{00000000-0005-0000-0000-0000D2000000}"/>
    <cellStyle name="Separador de milhares 4 5" xfId="201" xr:uid="{00000000-0005-0000-0000-0000D3000000}"/>
    <cellStyle name="Separador de milhares 4_Plan Orç Quadra S. Dourada Alt.Ref jun" xfId="202" xr:uid="{00000000-0005-0000-0000-0000D4000000}"/>
    <cellStyle name="Separador de milhares 5" xfId="203" xr:uid="{00000000-0005-0000-0000-0000D5000000}"/>
    <cellStyle name="Separador de milhares 5 2" xfId="204" xr:uid="{00000000-0005-0000-0000-0000D6000000}"/>
    <cellStyle name="Separador de milhares 5 3" xfId="205" xr:uid="{00000000-0005-0000-0000-0000D7000000}"/>
    <cellStyle name="Separador de milhares 5 3 2" xfId="206" xr:uid="{00000000-0005-0000-0000-0000D8000000}"/>
    <cellStyle name="Separador de milhares 5_Plan Orç Quadra S. Dourada Alt.Ref jun" xfId="207" xr:uid="{00000000-0005-0000-0000-0000D9000000}"/>
    <cellStyle name="Separador de milhares 6" xfId="208" xr:uid="{00000000-0005-0000-0000-0000DA000000}"/>
    <cellStyle name="Separador de milhares 6 2" xfId="209" xr:uid="{00000000-0005-0000-0000-0000DB000000}"/>
    <cellStyle name="Separador de milhares 6_Plan Orç Quadra S. Dourada Alt.Ref jun" xfId="210" xr:uid="{00000000-0005-0000-0000-0000DC000000}"/>
    <cellStyle name="Separador de milhares 7" xfId="211" xr:uid="{00000000-0005-0000-0000-0000DD000000}"/>
    <cellStyle name="Texto de Aviso 2" xfId="212" xr:uid="{00000000-0005-0000-0000-0000DE000000}"/>
    <cellStyle name="Texto de Aviso 3" xfId="213" xr:uid="{00000000-0005-0000-0000-0000DF000000}"/>
    <cellStyle name="Texto Explicativo 2" xfId="214" xr:uid="{00000000-0005-0000-0000-0000E0000000}"/>
    <cellStyle name="Texto Explicativo 3" xfId="215" xr:uid="{00000000-0005-0000-0000-0000E1000000}"/>
    <cellStyle name="Title" xfId="216" xr:uid="{00000000-0005-0000-0000-0000E2000000}"/>
    <cellStyle name="Título 1 2" xfId="217" xr:uid="{00000000-0005-0000-0000-0000E3000000}"/>
    <cellStyle name="Título 1 3" xfId="218" xr:uid="{00000000-0005-0000-0000-0000E4000000}"/>
    <cellStyle name="Título 2 2" xfId="219" xr:uid="{00000000-0005-0000-0000-0000E5000000}"/>
    <cellStyle name="Título 2 3" xfId="220" xr:uid="{00000000-0005-0000-0000-0000E6000000}"/>
    <cellStyle name="Título 3 2" xfId="221" xr:uid="{00000000-0005-0000-0000-0000E7000000}"/>
    <cellStyle name="Título 3 3" xfId="222" xr:uid="{00000000-0005-0000-0000-0000E8000000}"/>
    <cellStyle name="Título 4 2" xfId="223" xr:uid="{00000000-0005-0000-0000-0000E9000000}"/>
    <cellStyle name="Título 4 3" xfId="224" xr:uid="{00000000-0005-0000-0000-0000EA000000}"/>
    <cellStyle name="Título 5" xfId="225" xr:uid="{00000000-0005-0000-0000-0000EB000000}"/>
    <cellStyle name="Título 6" xfId="226" xr:uid="{00000000-0005-0000-0000-0000EC000000}"/>
    <cellStyle name="Total 2" xfId="227" xr:uid="{00000000-0005-0000-0000-0000ED000000}"/>
    <cellStyle name="Total 3" xfId="228" xr:uid="{00000000-0005-0000-0000-0000EE000000}"/>
    <cellStyle name="Vírgula 2" xfId="229" xr:uid="{00000000-0005-0000-0000-0000F0000000}"/>
    <cellStyle name="Vírgula 2 2" xfId="230" xr:uid="{00000000-0005-0000-0000-0000F1000000}"/>
    <cellStyle name="Vírgula 2 3" xfId="231" xr:uid="{00000000-0005-0000-0000-0000F2000000}"/>
    <cellStyle name="Vírgula 2 4" xfId="240" xr:uid="{00000000-0005-0000-0000-0000F3000000}"/>
    <cellStyle name="Vírgula 3" xfId="232" xr:uid="{00000000-0005-0000-0000-0000F4000000}"/>
    <cellStyle name="Vírgula 4" xfId="233" xr:uid="{00000000-0005-0000-0000-0000F5000000}"/>
    <cellStyle name="Vírgula 5" xfId="234" xr:uid="{00000000-0005-0000-0000-0000F6000000}"/>
    <cellStyle name="Warning Text" xfId="235" xr:uid="{00000000-0005-0000-0000-0000F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264584</xdr:colOff>
      <xdr:row>36</xdr:row>
      <xdr:rowOff>264584</xdr:rowOff>
    </xdr:from>
    <xdr:to>
      <xdr:col>7</xdr:col>
      <xdr:colOff>292100</xdr:colOff>
      <xdr:row>36</xdr:row>
      <xdr:rowOff>645584</xdr:rowOff>
    </xdr:to>
    <xdr:pic>
      <xdr:nvPicPr>
        <xdr:cNvPr id="2" name="Imagem 1">
          <a:extLst>
            <a:ext uri="{FF2B5EF4-FFF2-40B4-BE49-F238E27FC236}">
              <a16:creationId xmlns:a16="http://schemas.microsoft.com/office/drawing/2014/main" id="{9285854A-2297-4FCA-483F-AD1074032F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40084" y="15290272"/>
          <a:ext cx="2519891"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1026583</xdr:colOff>
      <xdr:row>35</xdr:row>
      <xdr:rowOff>190500</xdr:rowOff>
    </xdr:from>
    <xdr:to>
      <xdr:col>6</xdr:col>
      <xdr:colOff>832099</xdr:colOff>
      <xdr:row>36</xdr:row>
      <xdr:rowOff>212165</xdr:rowOff>
    </xdr:to>
    <xdr:pic>
      <xdr:nvPicPr>
        <xdr:cNvPr id="4" name="Imagem 5">
          <a:extLst>
            <a:ext uri="{FF2B5EF4-FFF2-40B4-BE49-F238E27FC236}">
              <a16:creationId xmlns:a16="http://schemas.microsoft.com/office/drawing/2014/main" id="{6C65596E-A25D-48B7-AB79-1606D0A61B32}"/>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02083" y="12594167"/>
          <a:ext cx="1054349" cy="466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628650</xdr:colOff>
      <xdr:row>14</xdr:row>
      <xdr:rowOff>657225</xdr:rowOff>
    </xdr:from>
    <xdr:to>
      <xdr:col>5</xdr:col>
      <xdr:colOff>947457</xdr:colOff>
      <xdr:row>15</xdr:row>
      <xdr:rowOff>428625</xdr:rowOff>
    </xdr:to>
    <xdr:pic>
      <xdr:nvPicPr>
        <xdr:cNvPr id="2" name="Imagem 5">
          <a:extLst>
            <a:ext uri="{FF2B5EF4-FFF2-40B4-BE49-F238E27FC236}">
              <a16:creationId xmlns:a16="http://schemas.microsoft.com/office/drawing/2014/main" id="{9811D761-60D2-4773-8271-A0420341DEE8}"/>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9950" y="5076825"/>
          <a:ext cx="1318932"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647700</xdr:colOff>
      <xdr:row>16</xdr:row>
      <xdr:rowOff>57150</xdr:rowOff>
    </xdr:from>
    <xdr:to>
      <xdr:col>6</xdr:col>
      <xdr:colOff>153458</xdr:colOff>
      <xdr:row>16</xdr:row>
      <xdr:rowOff>438150</xdr:rowOff>
    </xdr:to>
    <xdr:pic>
      <xdr:nvPicPr>
        <xdr:cNvPr id="3" name="Imagem 2">
          <a:extLst>
            <a:ext uri="{FF2B5EF4-FFF2-40B4-BE49-F238E27FC236}">
              <a16:creationId xmlns:a16="http://schemas.microsoft.com/office/drawing/2014/main" id="{3BA3EC2E-DB50-4BB0-BB7C-E7B191606F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67000" y="8943975"/>
          <a:ext cx="2525183"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1005417</xdr:colOff>
      <xdr:row>58</xdr:row>
      <xdr:rowOff>402167</xdr:rowOff>
    </xdr:from>
    <xdr:to>
      <xdr:col>2</xdr:col>
      <xdr:colOff>1763183</xdr:colOff>
      <xdr:row>58</xdr:row>
      <xdr:rowOff>783167</xdr:rowOff>
    </xdr:to>
    <xdr:pic>
      <xdr:nvPicPr>
        <xdr:cNvPr id="2" name="Imagem 1">
          <a:extLst>
            <a:ext uri="{FF2B5EF4-FFF2-40B4-BE49-F238E27FC236}">
              <a16:creationId xmlns:a16="http://schemas.microsoft.com/office/drawing/2014/main" id="{ECAB3576-EAC1-4553-A49F-1A17E45BDC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25750" y="32194500"/>
          <a:ext cx="2525183"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1725083</xdr:colOff>
      <xdr:row>56</xdr:row>
      <xdr:rowOff>222249</xdr:rowOff>
    </xdr:from>
    <xdr:to>
      <xdr:col>2</xdr:col>
      <xdr:colOff>1276598</xdr:colOff>
      <xdr:row>57</xdr:row>
      <xdr:rowOff>360330</xdr:rowOff>
    </xdr:to>
    <xdr:pic>
      <xdr:nvPicPr>
        <xdr:cNvPr id="3" name="Imagem 5">
          <a:extLst>
            <a:ext uri="{FF2B5EF4-FFF2-40B4-BE49-F238E27FC236}">
              <a16:creationId xmlns:a16="http://schemas.microsoft.com/office/drawing/2014/main" id="{3D233FAC-540B-40AA-B810-33618C2E0574}"/>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45416" y="31241999"/>
          <a:ext cx="1318932" cy="466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2047875</xdr:colOff>
      <xdr:row>26</xdr:row>
      <xdr:rowOff>19050</xdr:rowOff>
    </xdr:from>
    <xdr:to>
      <xdr:col>1</xdr:col>
      <xdr:colOff>3366807</xdr:colOff>
      <xdr:row>28</xdr:row>
      <xdr:rowOff>152400</xdr:rowOff>
    </xdr:to>
    <xdr:pic>
      <xdr:nvPicPr>
        <xdr:cNvPr id="2" name="Imagem 5">
          <a:extLst>
            <a:ext uri="{FF2B5EF4-FFF2-40B4-BE49-F238E27FC236}">
              <a16:creationId xmlns:a16="http://schemas.microsoft.com/office/drawing/2014/main" id="{F2EEDE04-0601-4E79-A1BB-6B24274C1F23}"/>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57475" y="11801475"/>
          <a:ext cx="1318932"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1514475</xdr:colOff>
      <xdr:row>29</xdr:row>
      <xdr:rowOff>133350</xdr:rowOff>
    </xdr:from>
    <xdr:to>
      <xdr:col>1</xdr:col>
      <xdr:colOff>4038438</xdr:colOff>
      <xdr:row>32</xdr:row>
      <xdr:rowOff>31656</xdr:rowOff>
    </xdr:to>
    <xdr:pic>
      <xdr:nvPicPr>
        <xdr:cNvPr id="4" name="Imagem 3">
          <a:extLst>
            <a:ext uri="{FF2B5EF4-FFF2-40B4-BE49-F238E27FC236}">
              <a16:creationId xmlns:a16="http://schemas.microsoft.com/office/drawing/2014/main" id="{7AE3DB4D-A02D-450F-92CD-F607EB956364}"/>
            </a:ext>
          </a:extLst>
        </xdr:cNvPr>
        <xdr:cNvPicPr>
          <a:picLocks noChangeAspect="1"/>
        </xdr:cNvPicPr>
      </xdr:nvPicPr>
      <xdr:blipFill>
        <a:blip xmlns:r="http://schemas.openxmlformats.org/officeDocument/2006/relationships" r:embed="rId2"/>
        <a:stretch>
          <a:fillRect/>
        </a:stretch>
      </xdr:blipFill>
      <xdr:spPr>
        <a:xfrm>
          <a:off x="2124075" y="12401550"/>
          <a:ext cx="2523963" cy="38408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3"/>
  <sheetViews>
    <sheetView showGridLines="0" showZeros="0" topLeftCell="A30" zoomScale="120" zoomScaleNormal="120" zoomScaleSheetLayoutView="90" workbookViewId="0">
      <selection activeCell="F40" sqref="F40"/>
    </sheetView>
  </sheetViews>
  <sheetFormatPr defaultColWidth="9.140625" defaultRowHeight="12.75"/>
  <cols>
    <col min="1" max="1" width="10.85546875" style="1" customWidth="1"/>
    <col min="2" max="2" width="26.5703125" style="1" customWidth="1"/>
    <col min="3" max="3" width="40.5703125" style="1" customWidth="1"/>
    <col min="4" max="4" width="14.85546875" style="1" customWidth="1"/>
    <col min="5" max="5" width="14.7109375" style="4" customWidth="1"/>
    <col min="6" max="8" width="18.7109375" style="1" customWidth="1"/>
    <col min="9" max="9" width="10.7109375" style="1" customWidth="1"/>
    <col min="10" max="11" width="19" style="1" customWidth="1"/>
    <col min="12" max="12" width="21.140625" style="1" customWidth="1"/>
    <col min="13" max="15" width="19" style="1" customWidth="1"/>
    <col min="16" max="16" width="9.140625" style="1"/>
    <col min="17" max="17" width="17.7109375" style="1" customWidth="1"/>
    <col min="18" max="16384" width="9.140625" style="1"/>
  </cols>
  <sheetData>
    <row r="1" spans="1:17" ht="3.75" customHeight="1" thickBot="1">
      <c r="A1" s="143"/>
      <c r="B1" s="144"/>
      <c r="C1" s="144"/>
      <c r="D1" s="144"/>
      <c r="E1" s="144"/>
      <c r="F1" s="144"/>
      <c r="G1" s="144"/>
      <c r="H1" s="145"/>
    </row>
    <row r="2" spans="1:17" ht="30" customHeight="1" thickBot="1">
      <c r="A2" s="146" t="s">
        <v>69</v>
      </c>
      <c r="B2" s="147"/>
      <c r="C2" s="147"/>
      <c r="D2" s="147"/>
      <c r="E2" s="147"/>
      <c r="F2" s="147"/>
      <c r="G2" s="147"/>
      <c r="H2" s="148"/>
    </row>
    <row r="3" spans="1:17" ht="3.75" customHeight="1">
      <c r="A3" s="59"/>
      <c r="B3" s="37"/>
      <c r="C3" s="37"/>
      <c r="D3" s="37"/>
      <c r="E3" s="37"/>
      <c r="F3" s="37"/>
      <c r="G3" s="37"/>
      <c r="H3" s="60"/>
    </row>
    <row r="4" spans="1:17" ht="16.899999999999999" customHeight="1">
      <c r="A4" s="149" t="s">
        <v>59</v>
      </c>
      <c r="B4" s="150"/>
      <c r="C4" s="150"/>
      <c r="D4" s="151"/>
      <c r="E4" s="149" t="s">
        <v>58</v>
      </c>
      <c r="F4" s="150"/>
      <c r="G4" s="150"/>
      <c r="H4" s="151"/>
    </row>
    <row r="5" spans="1:17" ht="16.899999999999999" customHeight="1" thickBot="1">
      <c r="A5" s="152" t="s">
        <v>57</v>
      </c>
      <c r="B5" s="153"/>
      <c r="C5" s="153"/>
      <c r="D5" s="153"/>
      <c r="E5" s="153"/>
      <c r="F5" s="153"/>
      <c r="G5" s="153"/>
      <c r="H5" s="154"/>
    </row>
    <row r="6" spans="1:17" ht="3.75" customHeight="1" thickBot="1">
      <c r="A6" s="17"/>
      <c r="B6" s="13"/>
      <c r="C6" s="13"/>
      <c r="D6" s="13"/>
      <c r="E6" s="13"/>
      <c r="F6" s="13"/>
      <c r="G6" s="13"/>
      <c r="H6" s="18"/>
    </row>
    <row r="7" spans="1:17" ht="30" customHeight="1">
      <c r="A7" s="96" t="s">
        <v>18</v>
      </c>
      <c r="B7" s="155" t="s">
        <v>19</v>
      </c>
      <c r="C7" s="156"/>
      <c r="D7" s="29" t="s">
        <v>20</v>
      </c>
      <c r="E7" s="157" t="s">
        <v>21</v>
      </c>
      <c r="F7" s="158"/>
      <c r="G7" s="159">
        <f>ROUND((((1+D8+D11+D12)*(1+D10)*(1+D9))/(1-(D13)))-1,4)</f>
        <v>0.23150000000000001</v>
      </c>
      <c r="H7" s="160"/>
      <c r="P7" s="3"/>
      <c r="Q7" s="3"/>
    </row>
    <row r="8" spans="1:17" ht="42" customHeight="1">
      <c r="A8" s="95" t="s">
        <v>4</v>
      </c>
      <c r="B8" s="162" t="s">
        <v>23</v>
      </c>
      <c r="C8" s="163"/>
      <c r="D8" s="9">
        <v>0.05</v>
      </c>
      <c r="E8" s="161" t="s">
        <v>29</v>
      </c>
      <c r="F8" s="161"/>
      <c r="G8" s="161"/>
      <c r="H8" s="161"/>
      <c r="P8" s="3"/>
      <c r="Q8" s="3"/>
    </row>
    <row r="9" spans="1:17" ht="36.75" customHeight="1">
      <c r="A9" s="95" t="s">
        <v>5</v>
      </c>
      <c r="B9" s="162" t="s">
        <v>24</v>
      </c>
      <c r="C9" s="163"/>
      <c r="D9" s="10">
        <v>7.3099999999999998E-2</v>
      </c>
      <c r="E9" s="161"/>
      <c r="F9" s="161"/>
      <c r="G9" s="161"/>
      <c r="H9" s="161"/>
      <c r="P9" s="3"/>
      <c r="Q9" s="3"/>
    </row>
    <row r="10" spans="1:17" ht="44.25" customHeight="1">
      <c r="A10" s="95" t="s">
        <v>6</v>
      </c>
      <c r="B10" s="162" t="s">
        <v>25</v>
      </c>
      <c r="C10" s="163"/>
      <c r="D10" s="10">
        <v>5.0000000000000001E-3</v>
      </c>
      <c r="E10" s="161"/>
      <c r="F10" s="161"/>
      <c r="G10" s="161"/>
      <c r="H10" s="161"/>
      <c r="P10" s="3"/>
      <c r="Q10" s="3"/>
    </row>
    <row r="11" spans="1:17" ht="35.25" customHeight="1">
      <c r="A11" s="95" t="s">
        <v>10</v>
      </c>
      <c r="B11" s="162" t="s">
        <v>26</v>
      </c>
      <c r="C11" s="163"/>
      <c r="D11" s="10">
        <v>8.0000000000000002E-3</v>
      </c>
      <c r="E11" s="164" t="s">
        <v>22</v>
      </c>
      <c r="F11" s="164"/>
      <c r="G11" s="164"/>
      <c r="H11" s="164"/>
      <c r="P11" s="3"/>
      <c r="Q11" s="3"/>
    </row>
    <row r="12" spans="1:17" ht="25.15" customHeight="1">
      <c r="A12" s="95" t="s">
        <v>7</v>
      </c>
      <c r="B12" s="162" t="s">
        <v>27</v>
      </c>
      <c r="C12" s="163"/>
      <c r="D12" s="10">
        <v>8.0000000000000002E-3</v>
      </c>
      <c r="E12" s="164"/>
      <c r="F12" s="164"/>
      <c r="G12" s="164"/>
      <c r="H12" s="164"/>
      <c r="P12" s="3"/>
      <c r="Q12" s="3"/>
    </row>
    <row r="13" spans="1:17" ht="57" customHeight="1" thickBot="1">
      <c r="A13" s="95" t="s">
        <v>32</v>
      </c>
      <c r="B13" s="162" t="s">
        <v>28</v>
      </c>
      <c r="C13" s="163"/>
      <c r="D13" s="10">
        <v>6.6500000000000004E-2</v>
      </c>
      <c r="E13" s="165"/>
      <c r="F13" s="165"/>
      <c r="G13" s="165"/>
      <c r="H13" s="165"/>
      <c r="P13" s="3"/>
      <c r="Q13" s="3"/>
    </row>
    <row r="14" spans="1:17" ht="56.25" customHeight="1" thickBot="1">
      <c r="A14" s="23" t="s">
        <v>0</v>
      </c>
      <c r="B14" s="170" t="s">
        <v>1</v>
      </c>
      <c r="C14" s="171"/>
      <c r="D14" s="23" t="s">
        <v>3</v>
      </c>
      <c r="E14" s="23" t="s">
        <v>2</v>
      </c>
      <c r="F14" s="24" t="s">
        <v>39</v>
      </c>
      <c r="G14" s="24" t="s">
        <v>38</v>
      </c>
      <c r="H14" s="24" t="s">
        <v>40</v>
      </c>
      <c r="J14"/>
      <c r="K14"/>
      <c r="L14"/>
      <c r="M14"/>
      <c r="N14"/>
      <c r="O14"/>
      <c r="P14"/>
    </row>
    <row r="15" spans="1:17" ht="30" customHeight="1">
      <c r="A15" s="61" t="s">
        <v>8</v>
      </c>
      <c r="B15" s="172" t="s">
        <v>66</v>
      </c>
      <c r="C15" s="173"/>
      <c r="D15" s="25"/>
      <c r="E15" s="26"/>
      <c r="F15" s="27"/>
      <c r="G15" s="27"/>
      <c r="H15" s="27"/>
      <c r="J15"/>
      <c r="K15"/>
      <c r="L15"/>
      <c r="M15"/>
      <c r="N15"/>
      <c r="O15"/>
      <c r="P15"/>
    </row>
    <row r="16" spans="1:17" ht="30" customHeight="1">
      <c r="A16" s="63" t="s">
        <v>9</v>
      </c>
      <c r="B16" s="139" t="s">
        <v>112</v>
      </c>
      <c r="C16" s="140"/>
      <c r="D16" s="5" t="s">
        <v>16</v>
      </c>
      <c r="E16" s="6">
        <v>8</v>
      </c>
      <c r="F16" s="7">
        <f>'COMPOSIÇÃO MO'!$G$17</f>
        <v>30475.62</v>
      </c>
      <c r="G16" s="7">
        <f>ROUND(F16+F16*G7,2)</f>
        <v>37530.730000000003</v>
      </c>
      <c r="H16" s="7">
        <f>ROUND(G16*E16,2)</f>
        <v>300245.84000000003</v>
      </c>
      <c r="I16" s="2"/>
      <c r="J16"/>
      <c r="K16"/>
      <c r="L16"/>
      <c r="M16"/>
      <c r="N16"/>
      <c r="O16"/>
      <c r="P16"/>
    </row>
    <row r="17" spans="1:16" ht="30" customHeight="1">
      <c r="A17" s="63" t="s">
        <v>11</v>
      </c>
      <c r="B17" s="139" t="s">
        <v>116</v>
      </c>
      <c r="C17" s="140"/>
      <c r="D17" s="5" t="s">
        <v>16</v>
      </c>
      <c r="E17" s="6">
        <v>8</v>
      </c>
      <c r="F17" s="7">
        <f>'COMPOSIÇÃO MO'!$G$25</f>
        <v>10449.83</v>
      </c>
      <c r="G17" s="7">
        <f>ROUND(F17+F17*G6,2)</f>
        <v>10449.83</v>
      </c>
      <c r="H17" s="7">
        <f>ROUND(G17*E17,2)</f>
        <v>83598.64</v>
      </c>
      <c r="I17" s="2"/>
      <c r="J17"/>
      <c r="K17"/>
      <c r="L17"/>
      <c r="M17"/>
      <c r="N17"/>
      <c r="O17"/>
      <c r="P17"/>
    </row>
    <row r="18" spans="1:16" ht="30" customHeight="1">
      <c r="A18" s="64" t="s">
        <v>12</v>
      </c>
      <c r="B18" s="166" t="s">
        <v>77</v>
      </c>
      <c r="C18" s="167"/>
      <c r="D18" s="117" t="s">
        <v>16</v>
      </c>
      <c r="E18" s="118">
        <v>8</v>
      </c>
      <c r="F18" s="47">
        <f>'COMPOSIÇÃO MO'!G28</f>
        <v>9760</v>
      </c>
      <c r="G18" s="47">
        <f>ROUND(F18+F18*G7,2)</f>
        <v>12019.44</v>
      </c>
      <c r="H18" s="47">
        <f>ROUND(G18*E18,2)</f>
        <v>96155.520000000004</v>
      </c>
      <c r="I18" s="2"/>
      <c r="J18"/>
      <c r="K18"/>
      <c r="L18"/>
      <c r="M18"/>
      <c r="N18"/>
      <c r="O18"/>
      <c r="P18"/>
    </row>
    <row r="19" spans="1:16" ht="24.75" customHeight="1">
      <c r="A19" s="133" t="s">
        <v>82</v>
      </c>
      <c r="B19" s="133"/>
      <c r="C19" s="133"/>
      <c r="D19" s="133"/>
      <c r="E19" s="133"/>
      <c r="F19" s="133"/>
      <c r="G19" s="133"/>
      <c r="H19" s="67">
        <f>ROUND(SUM(H16:H18),2)</f>
        <v>480000</v>
      </c>
      <c r="J19"/>
      <c r="K19"/>
      <c r="L19"/>
      <c r="M19"/>
      <c r="N19"/>
      <c r="O19"/>
      <c r="P19"/>
    </row>
    <row r="20" spans="1:16" ht="32.25" customHeight="1">
      <c r="A20" s="109" t="s">
        <v>30</v>
      </c>
      <c r="B20" s="139" t="s">
        <v>105</v>
      </c>
      <c r="C20" s="140"/>
      <c r="D20" s="5" t="s">
        <v>16</v>
      </c>
      <c r="E20" s="6">
        <v>8</v>
      </c>
      <c r="F20" s="7">
        <f>'COMPOSIÇÃO MO'!G36</f>
        <v>7492.3</v>
      </c>
      <c r="G20" s="7">
        <f>ROUND(F20+F20*G7,2)</f>
        <v>9226.77</v>
      </c>
      <c r="H20" s="7">
        <f>ROUND(G20*E20,2)</f>
        <v>73814.16</v>
      </c>
      <c r="J20"/>
      <c r="K20"/>
      <c r="L20"/>
      <c r="M20"/>
      <c r="N20"/>
      <c r="O20"/>
      <c r="P20"/>
    </row>
    <row r="21" spans="1:16" ht="31.5" customHeight="1">
      <c r="A21" s="109" t="s">
        <v>81</v>
      </c>
      <c r="B21" s="141" t="s">
        <v>84</v>
      </c>
      <c r="C21" s="142"/>
      <c r="D21" s="5" t="s">
        <v>16</v>
      </c>
      <c r="E21" s="6">
        <v>8</v>
      </c>
      <c r="F21" s="7">
        <f>'COMPOSIÇÃO MO'!G38</f>
        <v>1642.9</v>
      </c>
      <c r="G21" s="7">
        <f>ROUND(F21+F21*G7,2)</f>
        <v>2023.23</v>
      </c>
      <c r="H21" s="7">
        <f>ROUND(G21*E21,2)</f>
        <v>16185.84</v>
      </c>
      <c r="J21"/>
      <c r="K21"/>
      <c r="L21"/>
      <c r="M21"/>
      <c r="N21"/>
      <c r="O21"/>
      <c r="P21"/>
    </row>
    <row r="22" spans="1:16" ht="23.25" customHeight="1">
      <c r="A22" s="133" t="s">
        <v>83</v>
      </c>
      <c r="B22" s="133"/>
      <c r="C22" s="133"/>
      <c r="D22" s="133"/>
      <c r="E22" s="133"/>
      <c r="F22" s="133"/>
      <c r="G22" s="133"/>
      <c r="H22" s="67">
        <f>ROUND(SUM(H20:H21),2)</f>
        <v>90000</v>
      </c>
      <c r="J22"/>
      <c r="K22"/>
      <c r="L22"/>
      <c r="M22"/>
      <c r="N22"/>
      <c r="O22"/>
      <c r="P22"/>
    </row>
    <row r="23" spans="1:16" ht="30" customHeight="1">
      <c r="A23" s="109" t="s">
        <v>85</v>
      </c>
      <c r="B23" s="139" t="s">
        <v>106</v>
      </c>
      <c r="C23" s="140"/>
      <c r="D23" s="5" t="s">
        <v>16</v>
      </c>
      <c r="E23" s="6">
        <v>8</v>
      </c>
      <c r="F23" s="7">
        <f>'COMPOSIÇÃO MO'!G46</f>
        <v>4263.09</v>
      </c>
      <c r="G23" s="7">
        <f>ROUND(F23+F23*G7,2)</f>
        <v>5250</v>
      </c>
      <c r="H23" s="7">
        <f>ROUND(G23*E23,2)</f>
        <v>42000</v>
      </c>
      <c r="J23"/>
      <c r="K23"/>
      <c r="L23"/>
      <c r="M23"/>
      <c r="N23"/>
      <c r="O23"/>
      <c r="P23"/>
    </row>
    <row r="24" spans="1:16" ht="25.5" customHeight="1">
      <c r="A24" s="133" t="s">
        <v>87</v>
      </c>
      <c r="B24" s="133"/>
      <c r="C24" s="133"/>
      <c r="D24" s="133"/>
      <c r="E24" s="133"/>
      <c r="F24" s="133"/>
      <c r="G24" s="133"/>
      <c r="H24" s="67">
        <f>H23</f>
        <v>42000</v>
      </c>
      <c r="J24"/>
      <c r="K24"/>
      <c r="L24"/>
      <c r="M24"/>
      <c r="N24"/>
      <c r="O24"/>
      <c r="P24"/>
    </row>
    <row r="25" spans="1:16" ht="30.75" customHeight="1">
      <c r="A25" s="109" t="s">
        <v>89</v>
      </c>
      <c r="B25" s="174" t="s">
        <v>90</v>
      </c>
      <c r="C25" s="175"/>
      <c r="D25" s="5" t="s">
        <v>16</v>
      </c>
      <c r="E25" s="6">
        <v>8</v>
      </c>
      <c r="F25" s="7">
        <f>'COMPOSIÇÃO MO'!G52</f>
        <v>3022.88</v>
      </c>
      <c r="G25" s="7">
        <f>ROUND(F25+F25*G7,2)</f>
        <v>3722.68</v>
      </c>
      <c r="H25" s="7">
        <f>ROUND(G25*E25,2)</f>
        <v>29781.439999999999</v>
      </c>
      <c r="J25"/>
      <c r="K25"/>
      <c r="L25"/>
      <c r="M25"/>
      <c r="N25"/>
      <c r="O25"/>
      <c r="P25"/>
    </row>
    <row r="26" spans="1:16" ht="30.75" customHeight="1">
      <c r="A26" s="64" t="s">
        <v>97</v>
      </c>
      <c r="B26" s="139" t="s">
        <v>93</v>
      </c>
      <c r="C26" s="140"/>
      <c r="D26" s="5" t="s">
        <v>16</v>
      </c>
      <c r="E26" s="125">
        <v>8</v>
      </c>
      <c r="F26" s="7">
        <f>'COMPOSIÇÃO MO'!G54</f>
        <v>211.99</v>
      </c>
      <c r="G26" s="124">
        <f>ROUND(F26+F26*G7,2)</f>
        <v>261.07</v>
      </c>
      <c r="H26" s="124">
        <f>ROUND(G26*E26,2)</f>
        <v>2088.56</v>
      </c>
      <c r="J26"/>
      <c r="K26"/>
      <c r="L26"/>
      <c r="M26"/>
      <c r="N26"/>
      <c r="O26"/>
      <c r="P26"/>
    </row>
    <row r="27" spans="1:16" ht="25.5" customHeight="1">
      <c r="A27" s="133" t="s">
        <v>96</v>
      </c>
      <c r="B27" s="133"/>
      <c r="C27" s="133"/>
      <c r="D27" s="133"/>
      <c r="E27" s="133"/>
      <c r="F27" s="133"/>
      <c r="G27" s="133"/>
      <c r="H27" s="67">
        <f>ROUND(SUM(H25:H26),2)</f>
        <v>31870</v>
      </c>
      <c r="J27"/>
      <c r="K27"/>
      <c r="L27"/>
      <c r="M27"/>
      <c r="N27"/>
      <c r="O27"/>
      <c r="P27"/>
    </row>
    <row r="28" spans="1:16" ht="25.5" customHeight="1">
      <c r="A28" s="134" t="s">
        <v>37</v>
      </c>
      <c r="B28" s="135"/>
      <c r="C28" s="135"/>
      <c r="D28" s="135"/>
      <c r="E28" s="135"/>
      <c r="F28" s="135"/>
      <c r="G28" s="136"/>
      <c r="H28" s="65">
        <f>ROUND(SUM(H27+H24+H22+H19),2)</f>
        <v>643870</v>
      </c>
      <c r="J28"/>
      <c r="K28"/>
      <c r="L28"/>
      <c r="M28"/>
      <c r="N28"/>
      <c r="O28"/>
      <c r="P28"/>
    </row>
    <row r="29" spans="1:16" ht="30" customHeight="1">
      <c r="A29" s="119" t="s">
        <v>17</v>
      </c>
      <c r="B29" s="168" t="s">
        <v>67</v>
      </c>
      <c r="C29" s="169"/>
      <c r="D29" s="120"/>
      <c r="E29" s="121"/>
      <c r="F29" s="122"/>
      <c r="G29" s="122"/>
      <c r="H29" s="122"/>
      <c r="J29"/>
      <c r="K29"/>
      <c r="L29"/>
      <c r="M29"/>
      <c r="N29"/>
      <c r="O29"/>
      <c r="P29"/>
    </row>
    <row r="30" spans="1:16" ht="36" customHeight="1">
      <c r="A30" s="12" t="s">
        <v>31</v>
      </c>
      <c r="B30" s="137" t="s">
        <v>68</v>
      </c>
      <c r="C30" s="138"/>
      <c r="D30" s="8" t="s">
        <v>16</v>
      </c>
      <c r="E30" s="6">
        <v>8</v>
      </c>
      <c r="F30" s="7">
        <f>'COMPOSIÇÃO EQUIP'!$G$9</f>
        <v>2436.0500000000002</v>
      </c>
      <c r="G30" s="7">
        <f>ROUND(F30+F30*G7,2)</f>
        <v>3000</v>
      </c>
      <c r="H30" s="7">
        <f t="shared" ref="H30:H32" si="0">ROUND(G30*E30,2)</f>
        <v>24000</v>
      </c>
      <c r="J30"/>
      <c r="K30"/>
      <c r="L30"/>
      <c r="M30"/>
      <c r="N30"/>
      <c r="O30"/>
      <c r="P30"/>
    </row>
    <row r="31" spans="1:16" ht="144.75" customHeight="1">
      <c r="A31" s="12" t="s">
        <v>13</v>
      </c>
      <c r="B31" s="137" t="s">
        <v>117</v>
      </c>
      <c r="C31" s="138"/>
      <c r="D31" s="8" t="s">
        <v>16</v>
      </c>
      <c r="E31" s="6">
        <v>8</v>
      </c>
      <c r="F31" s="12">
        <f>'COMPOSIÇÃO EQUIP'!$G$13</f>
        <v>23548.52</v>
      </c>
      <c r="G31" s="7">
        <f>ROUND(F31+F31*G7,2)</f>
        <v>29000</v>
      </c>
      <c r="H31" s="7">
        <f t="shared" si="0"/>
        <v>232000</v>
      </c>
      <c r="J31"/>
      <c r="K31"/>
      <c r="L31"/>
      <c r="M31"/>
      <c r="N31"/>
      <c r="O31"/>
      <c r="P31"/>
    </row>
    <row r="32" spans="1:16" ht="60" customHeight="1">
      <c r="A32" s="12" t="s">
        <v>15</v>
      </c>
      <c r="B32" s="139" t="s">
        <v>34</v>
      </c>
      <c r="C32" s="140"/>
      <c r="D32" s="8" t="s">
        <v>16</v>
      </c>
      <c r="E32" s="6">
        <v>8</v>
      </c>
      <c r="F32" s="6">
        <f>'COMPOSIÇÃO EQUIP'!G17</f>
        <v>4060.09</v>
      </c>
      <c r="G32" s="12">
        <f>ROUND(F32+F32*G7,2)</f>
        <v>5000</v>
      </c>
      <c r="H32" s="7">
        <f t="shared" si="0"/>
        <v>40000</v>
      </c>
      <c r="J32"/>
      <c r="K32"/>
      <c r="L32"/>
      <c r="M32"/>
      <c r="N32"/>
      <c r="O32"/>
      <c r="P32"/>
    </row>
    <row r="33" spans="1:16" ht="25.5" customHeight="1">
      <c r="A33" s="134" t="s">
        <v>36</v>
      </c>
      <c r="B33" s="135"/>
      <c r="C33" s="135"/>
      <c r="D33" s="135"/>
      <c r="E33" s="135"/>
      <c r="F33" s="135"/>
      <c r="G33" s="136"/>
      <c r="H33" s="65">
        <f>ROUND(SUM(H30:H32),2)</f>
        <v>296000</v>
      </c>
      <c r="J33"/>
      <c r="K33"/>
      <c r="L33"/>
      <c r="M33"/>
      <c r="N33"/>
      <c r="O33"/>
      <c r="P33"/>
    </row>
    <row r="34" spans="1:16" ht="25.5" customHeight="1">
      <c r="A34" s="126" t="s">
        <v>107</v>
      </c>
      <c r="B34" s="127"/>
      <c r="C34" s="127"/>
      <c r="D34" s="127"/>
      <c r="E34" s="127"/>
      <c r="F34" s="127"/>
      <c r="G34" s="128"/>
      <c r="H34" s="31">
        <f>ROUND(H33+H28,0)</f>
        <v>939870</v>
      </c>
      <c r="J34"/>
      <c r="K34"/>
      <c r="L34"/>
      <c r="M34"/>
      <c r="N34"/>
      <c r="O34"/>
      <c r="P34"/>
    </row>
    <row r="35" spans="1:16" ht="25.5" customHeight="1">
      <c r="A35" s="126" t="s">
        <v>108</v>
      </c>
      <c r="B35" s="127"/>
      <c r="C35" s="127"/>
      <c r="D35" s="127"/>
      <c r="E35" s="127"/>
      <c r="F35" s="127"/>
      <c r="G35" s="128"/>
      <c r="H35" s="31">
        <f>ROUND(H34-H34*G7,0)</f>
        <v>722290</v>
      </c>
      <c r="J35"/>
      <c r="K35"/>
      <c r="L35"/>
      <c r="M35"/>
      <c r="N35"/>
      <c r="O35"/>
      <c r="P35"/>
    </row>
    <row r="36" spans="1:16" ht="35.450000000000003" customHeight="1">
      <c r="A36" s="130" t="s">
        <v>109</v>
      </c>
      <c r="B36" s="131"/>
      <c r="C36" s="131"/>
      <c r="D36" s="132"/>
      <c r="E36" s="28"/>
      <c r="F36" s="28"/>
      <c r="G36" s="28"/>
      <c r="H36" s="87"/>
      <c r="J36"/>
      <c r="K36"/>
      <c r="L36"/>
      <c r="M36"/>
      <c r="N36"/>
      <c r="O36"/>
      <c r="P36"/>
    </row>
    <row r="37" spans="1:16" ht="78" customHeight="1">
      <c r="A37" s="131"/>
      <c r="B37" s="131"/>
      <c r="C37" s="131"/>
      <c r="D37" s="132"/>
      <c r="E37" s="1"/>
    </row>
    <row r="38" spans="1:16" ht="15.75">
      <c r="A38" s="88"/>
      <c r="B38" s="129"/>
      <c r="C38" s="129"/>
      <c r="D38" s="28"/>
      <c r="E38" s="1" t="s">
        <v>118</v>
      </c>
      <c r="I38" s="21"/>
    </row>
    <row r="39" spans="1:16" ht="15">
      <c r="A39" s="89"/>
      <c r="B39" s="90"/>
      <c r="C39" s="56"/>
      <c r="D39" s="56"/>
      <c r="E39" s="56"/>
      <c r="F39" s="91"/>
      <c r="G39" s="91"/>
      <c r="H39" s="92"/>
      <c r="I39" s="15"/>
    </row>
    <row r="40" spans="1:16" ht="57.75" customHeight="1">
      <c r="A40" s="14"/>
      <c r="B40" s="16"/>
      <c r="C40" s="11"/>
      <c r="D40" s="11"/>
      <c r="E40" s="11"/>
      <c r="F40" s="15"/>
      <c r="G40" s="15"/>
      <c r="H40" s="15"/>
    </row>
    <row r="41" spans="1:16">
      <c r="E41" s="1"/>
    </row>
    <row r="42" spans="1:16">
      <c r="E42" s="1"/>
    </row>
    <row r="43" spans="1:16">
      <c r="E43" s="1"/>
    </row>
  </sheetData>
  <autoFilter ref="A14:H33" xr:uid="{00000000-0009-0000-0000-000000000000}">
    <filterColumn colId="1" showButton="0"/>
  </autoFilter>
  <mergeCells count="40">
    <mergeCell ref="B17:C17"/>
    <mergeCell ref="B18:C18"/>
    <mergeCell ref="B30:C30"/>
    <mergeCell ref="B29:C29"/>
    <mergeCell ref="B14:C14"/>
    <mergeCell ref="B15:C15"/>
    <mergeCell ref="A24:G24"/>
    <mergeCell ref="B25:C25"/>
    <mergeCell ref="A27:G27"/>
    <mergeCell ref="A28:G28"/>
    <mergeCell ref="E11:H13"/>
    <mergeCell ref="B11:C11"/>
    <mergeCell ref="B12:C12"/>
    <mergeCell ref="B13:C13"/>
    <mergeCell ref="B16:C16"/>
    <mergeCell ref="B7:C7"/>
    <mergeCell ref="E7:F7"/>
    <mergeCell ref="G7:H7"/>
    <mergeCell ref="E8:H10"/>
    <mergeCell ref="B8:C8"/>
    <mergeCell ref="B9:C9"/>
    <mergeCell ref="B10:C10"/>
    <mergeCell ref="A1:H1"/>
    <mergeCell ref="A2:H2"/>
    <mergeCell ref="A4:D4"/>
    <mergeCell ref="E4:H4"/>
    <mergeCell ref="A5:H5"/>
    <mergeCell ref="A34:G34"/>
    <mergeCell ref="B38:C38"/>
    <mergeCell ref="A36:D37"/>
    <mergeCell ref="A19:G19"/>
    <mergeCell ref="A33:G33"/>
    <mergeCell ref="B31:C31"/>
    <mergeCell ref="B32:C32"/>
    <mergeCell ref="A35:G35"/>
    <mergeCell ref="B20:C20"/>
    <mergeCell ref="B21:C21"/>
    <mergeCell ref="B26:C26"/>
    <mergeCell ref="A22:G22"/>
    <mergeCell ref="B23:C23"/>
  </mergeCells>
  <phoneticPr fontId="37" type="noConversion"/>
  <pageMargins left="0.51181102362204722" right="0.51181102362204722" top="0.78740157480314965" bottom="0.78740157480314965" header="0.31496062992125984" footer="0.31496062992125984"/>
  <pageSetup paperSize="9" scale="57" fitToHeight="0" orientation="portrait" r:id="rId1"/>
  <headerFooter alignWithMargins="0">
    <oddHeader xml:space="preserve">&amp;CPROPONENTE: RV ENGENHARIA E TOPOGRAFIA LTDA – EPP
CNPJ: 52.221.780/0001-01
&amp;R
&amp;"Arial,Negrito"&amp;12          </oddHeader>
    <oddFooter>Página &amp;P de &amp;N</oddFooter>
  </headerFooter>
  <ignoredErrors>
    <ignoredError sqref="H19 H22 H24:H25"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8"/>
  <sheetViews>
    <sheetView zoomScaleNormal="100" zoomScaleSheetLayoutView="100" workbookViewId="0">
      <selection activeCell="B18" sqref="B18"/>
    </sheetView>
  </sheetViews>
  <sheetFormatPr defaultRowHeight="12.75"/>
  <cols>
    <col min="2" max="2" width="12.5703125" customWidth="1"/>
    <col min="3" max="3" width="8.5703125" customWidth="1"/>
    <col min="4" max="4" width="11.42578125" customWidth="1"/>
    <col min="5" max="5" width="15" customWidth="1"/>
    <col min="6" max="6" width="18.85546875" customWidth="1"/>
    <col min="7" max="9" width="10.140625" customWidth="1"/>
  </cols>
  <sheetData>
    <row r="1" spans="1:9" ht="13.5" thickBot="1">
      <c r="A1" s="77"/>
      <c r="B1" s="78"/>
      <c r="C1" s="78"/>
      <c r="D1" s="78"/>
      <c r="E1" s="78"/>
      <c r="F1" s="78"/>
      <c r="G1" s="78"/>
      <c r="H1" s="78"/>
      <c r="I1" s="79"/>
    </row>
    <row r="2" spans="1:9" ht="7.15" customHeight="1" thickBot="1">
      <c r="A2" s="32"/>
      <c r="B2" s="33"/>
      <c r="C2" s="33"/>
      <c r="D2" s="33"/>
      <c r="E2" s="33"/>
      <c r="F2" s="33"/>
      <c r="G2" s="33"/>
      <c r="H2" s="33"/>
      <c r="I2" s="34"/>
    </row>
    <row r="3" spans="1:9" ht="39.75" customHeight="1">
      <c r="A3" s="179" t="s">
        <v>70</v>
      </c>
      <c r="B3" s="180"/>
      <c r="C3" s="180"/>
      <c r="D3" s="180"/>
      <c r="E3" s="180"/>
      <c r="F3" s="180"/>
      <c r="G3" s="180"/>
      <c r="H3" s="180"/>
      <c r="I3" s="181"/>
    </row>
    <row r="4" spans="1:9" ht="6.75" hidden="1" customHeight="1">
      <c r="A4" s="40"/>
      <c r="B4" s="38"/>
      <c r="C4" s="38"/>
      <c r="D4" s="38"/>
      <c r="E4" s="38"/>
      <c r="F4" s="38"/>
      <c r="G4" s="38"/>
      <c r="H4" s="38"/>
      <c r="I4" s="39"/>
    </row>
    <row r="5" spans="1:9" s="20" customFormat="1" ht="30.75" customHeight="1">
      <c r="A5" s="149" t="str">
        <f>'PLANILHA DE CUSTOS'!A4</f>
        <v>PROPONENTE: PROJECTE – Engenharia, Arquitetura, Construções e Consultoria LTDA</v>
      </c>
      <c r="B5" s="150"/>
      <c r="C5" s="150"/>
      <c r="D5" s="150"/>
      <c r="E5" s="150"/>
      <c r="F5" s="151"/>
      <c r="G5" s="190" t="str">
        <f>'PLANILHA DE CUSTOS'!E4</f>
        <v>CNPJ: 13.556.557/0001-55</v>
      </c>
      <c r="H5" s="191"/>
      <c r="I5" s="192"/>
    </row>
    <row r="6" spans="1:9" ht="25.5" customHeight="1">
      <c r="A6" s="193" t="str">
        <f>'PLANILHA DE CUSTOS'!A5</f>
        <v>ENDEREÇO DO PROPONENTE: Rua Júlio Vieira de Almeida, s/nº, bairro Maria Rachel, Souza - PB</v>
      </c>
      <c r="B6" s="194"/>
      <c r="C6" s="194"/>
      <c r="D6" s="194"/>
      <c r="E6" s="194"/>
      <c r="F6" s="194"/>
      <c r="G6" s="194"/>
      <c r="H6" s="194"/>
      <c r="I6" s="195"/>
    </row>
    <row r="7" spans="1:9" ht="7.15" customHeight="1" thickBot="1">
      <c r="A7" s="41"/>
      <c r="B7" s="42"/>
      <c r="C7" s="42"/>
      <c r="D7" s="42"/>
      <c r="E7" s="42"/>
      <c r="F7" s="42"/>
      <c r="G7" s="42"/>
      <c r="H7" s="42"/>
      <c r="I7" s="43"/>
    </row>
    <row r="8" spans="1:9" ht="30" customHeight="1">
      <c r="A8" s="182" t="s">
        <v>18</v>
      </c>
      <c r="B8" s="183"/>
      <c r="C8" s="184" t="s">
        <v>19</v>
      </c>
      <c r="D8" s="185"/>
      <c r="E8" s="30" t="s">
        <v>20</v>
      </c>
      <c r="F8" s="186" t="s">
        <v>21</v>
      </c>
      <c r="G8" s="187"/>
      <c r="H8" s="188">
        <f>ROUND((((1+E9+E12+E13)*(1+E11)*(1+E10))/(1-(E14)))-1,4)</f>
        <v>0.23150000000000001</v>
      </c>
      <c r="I8" s="189"/>
    </row>
    <row r="9" spans="1:9" ht="30" customHeight="1">
      <c r="A9" s="161" t="s">
        <v>4</v>
      </c>
      <c r="B9" s="161"/>
      <c r="C9" s="161" t="s">
        <v>23</v>
      </c>
      <c r="D9" s="161"/>
      <c r="E9" s="36">
        <v>0.05</v>
      </c>
      <c r="F9" s="161" t="s">
        <v>29</v>
      </c>
      <c r="G9" s="161"/>
      <c r="H9" s="161"/>
      <c r="I9" s="161"/>
    </row>
    <row r="10" spans="1:9" ht="30" customHeight="1">
      <c r="A10" s="161" t="s">
        <v>5</v>
      </c>
      <c r="B10" s="161"/>
      <c r="C10" s="161" t="s">
        <v>24</v>
      </c>
      <c r="D10" s="161"/>
      <c r="E10" s="35">
        <v>7.3099999999999998E-2</v>
      </c>
      <c r="F10" s="161"/>
      <c r="G10" s="161"/>
      <c r="H10" s="161"/>
      <c r="I10" s="161"/>
    </row>
    <row r="11" spans="1:9" ht="30" customHeight="1">
      <c r="A11" s="161" t="s">
        <v>6</v>
      </c>
      <c r="B11" s="161"/>
      <c r="C11" s="161" t="s">
        <v>25</v>
      </c>
      <c r="D11" s="161"/>
      <c r="E11" s="35">
        <v>5.0000000000000001E-3</v>
      </c>
      <c r="F11" s="161"/>
      <c r="G11" s="161"/>
      <c r="H11" s="161"/>
      <c r="I11" s="161"/>
    </row>
    <row r="12" spans="1:9" ht="30" customHeight="1">
      <c r="A12" s="161" t="s">
        <v>10</v>
      </c>
      <c r="B12" s="161"/>
      <c r="C12" s="161" t="s">
        <v>26</v>
      </c>
      <c r="D12" s="161"/>
      <c r="E12" s="35">
        <v>8.0000000000000002E-3</v>
      </c>
      <c r="F12" s="164" t="s">
        <v>22</v>
      </c>
      <c r="G12" s="164"/>
      <c r="H12" s="164"/>
      <c r="I12" s="164"/>
    </row>
    <row r="13" spans="1:9" ht="30" customHeight="1">
      <c r="A13" s="161" t="s">
        <v>7</v>
      </c>
      <c r="B13" s="161"/>
      <c r="C13" s="161" t="s">
        <v>27</v>
      </c>
      <c r="D13" s="161"/>
      <c r="E13" s="35">
        <v>8.0000000000000002E-3</v>
      </c>
      <c r="F13" s="164"/>
      <c r="G13" s="164"/>
      <c r="H13" s="164"/>
      <c r="I13" s="164"/>
    </row>
    <row r="14" spans="1:9" ht="45" customHeight="1">
      <c r="A14" s="178" t="s">
        <v>33</v>
      </c>
      <c r="B14" s="178"/>
      <c r="C14" s="178" t="s">
        <v>28</v>
      </c>
      <c r="D14" s="178"/>
      <c r="E14" s="19">
        <v>6.6500000000000004E-2</v>
      </c>
      <c r="F14" s="165"/>
      <c r="G14" s="165"/>
      <c r="H14" s="165"/>
      <c r="I14" s="165"/>
    </row>
    <row r="15" spans="1:9" ht="54" customHeight="1">
      <c r="A15" s="80"/>
      <c r="B15" s="81"/>
      <c r="C15" s="81"/>
      <c r="D15" s="81"/>
      <c r="E15" s="81"/>
      <c r="F15" s="81"/>
      <c r="G15" s="81"/>
      <c r="H15" s="81"/>
      <c r="I15" s="82"/>
    </row>
    <row r="16" spans="1:9" ht="37.9" customHeight="1">
      <c r="A16" s="80"/>
      <c r="B16" s="81"/>
      <c r="C16" s="81"/>
      <c r="D16" s="176"/>
      <c r="E16" s="176"/>
      <c r="F16" s="176"/>
      <c r="G16" s="176"/>
      <c r="H16" s="81"/>
      <c r="I16" s="82"/>
    </row>
    <row r="17" spans="1:9" ht="63.6" customHeight="1">
      <c r="A17" s="80"/>
      <c r="B17" s="100" t="s">
        <v>118</v>
      </c>
      <c r="C17" s="81"/>
      <c r="D17" s="177"/>
      <c r="E17" s="177"/>
      <c r="F17" s="177"/>
      <c r="G17" s="177"/>
      <c r="H17" s="83"/>
      <c r="I17" s="82"/>
    </row>
    <row r="18" spans="1:9">
      <c r="A18" s="84"/>
      <c r="B18" s="85"/>
      <c r="C18" s="85"/>
      <c r="D18" s="85"/>
      <c r="E18" s="85"/>
      <c r="F18" s="85"/>
      <c r="G18" s="85"/>
      <c r="H18" s="85"/>
      <c r="I18" s="86"/>
    </row>
  </sheetData>
  <mergeCells count="24">
    <mergeCell ref="F9:I11"/>
    <mergeCell ref="A3:I3"/>
    <mergeCell ref="A8:B8"/>
    <mergeCell ref="C8:D8"/>
    <mergeCell ref="F8:G8"/>
    <mergeCell ref="H8:I8"/>
    <mergeCell ref="A5:F5"/>
    <mergeCell ref="G5:I5"/>
    <mergeCell ref="A6:I6"/>
    <mergeCell ref="A9:B9"/>
    <mergeCell ref="A10:B10"/>
    <mergeCell ref="A11:B11"/>
    <mergeCell ref="C9:D9"/>
    <mergeCell ref="C10:D10"/>
    <mergeCell ref="C11:D11"/>
    <mergeCell ref="D16:G16"/>
    <mergeCell ref="D17:G17"/>
    <mergeCell ref="F12:I14"/>
    <mergeCell ref="A12:B12"/>
    <mergeCell ref="A13:B13"/>
    <mergeCell ref="A14:B14"/>
    <mergeCell ref="C12:D12"/>
    <mergeCell ref="C13:D13"/>
    <mergeCell ref="C14:D14"/>
  </mergeCells>
  <printOptions horizontalCentered="1"/>
  <pageMargins left="0.51181102362204722" right="0.51181102362204722" top="0.78740157480314965" bottom="0.78740157480314965" header="0.31496062992125984" footer="0.31496062992125984"/>
  <pageSetup paperSize="9" scale="87" orientation="portrait" r:id="rId1"/>
  <headerFooter>
    <oddHeader xml:space="preserve">&amp;CPROPONENTE: RV ENGENHARIA E TOPOGRAFIA LTDA – EPP
CNPJ: 52.221.780/0001-01
</oddHead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3F359-BD71-46E3-99F7-67F6888FEC55}">
  <dimension ref="A1:O64"/>
  <sheetViews>
    <sheetView tabSelected="1" topLeftCell="A46" zoomScaleNormal="100" zoomScaleSheetLayoutView="100" workbookViewId="0">
      <selection activeCell="I22" sqref="I22"/>
    </sheetView>
  </sheetViews>
  <sheetFormatPr defaultColWidth="9.140625" defaultRowHeight="12.75"/>
  <cols>
    <col min="1" max="1" width="15.140625" style="1" customWidth="1"/>
    <col min="2" max="2" width="26.5703125" style="1" customWidth="1"/>
    <col min="3" max="3" width="40.5703125" style="1" customWidth="1"/>
    <col min="4" max="4" width="14.85546875" style="1" customWidth="1"/>
    <col min="5" max="5" width="14.7109375" style="4" customWidth="1"/>
    <col min="6" max="7" width="18.7109375" style="1" customWidth="1"/>
    <col min="8" max="8" width="10.7109375" style="1" customWidth="1"/>
    <col min="9" max="9" width="19" customWidth="1"/>
    <col min="10" max="10" width="19" style="1" customWidth="1"/>
    <col min="11" max="11" width="21.140625" style="1" customWidth="1"/>
    <col min="12" max="14" width="19" style="1" customWidth="1"/>
    <col min="15" max="15" width="9.140625" style="1"/>
    <col min="16" max="16" width="17.7109375" style="1" customWidth="1"/>
    <col min="17" max="16384" width="9.140625" style="1"/>
  </cols>
  <sheetData>
    <row r="1" spans="1:15" ht="3.75" customHeight="1" thickBot="1">
      <c r="A1" s="211"/>
      <c r="B1" s="212"/>
      <c r="C1" s="212"/>
      <c r="D1" s="212"/>
      <c r="E1" s="212"/>
      <c r="F1" s="212"/>
      <c r="G1" s="213"/>
    </row>
    <row r="2" spans="1:15" ht="30" customHeight="1" thickBot="1">
      <c r="A2" s="146" t="s">
        <v>71</v>
      </c>
      <c r="B2" s="147"/>
      <c r="C2" s="147"/>
      <c r="D2" s="147"/>
      <c r="E2" s="147"/>
      <c r="F2" s="147"/>
      <c r="G2" s="148"/>
    </row>
    <row r="3" spans="1:15" ht="3.75" customHeight="1">
      <c r="A3" s="59"/>
      <c r="B3" s="37"/>
      <c r="C3" s="37"/>
      <c r="D3" s="37"/>
      <c r="E3" s="37"/>
      <c r="F3" s="37"/>
      <c r="G3" s="60"/>
    </row>
    <row r="4" spans="1:15" ht="16.899999999999999" customHeight="1">
      <c r="A4" s="149" t="s">
        <v>60</v>
      </c>
      <c r="B4" s="150"/>
      <c r="C4" s="150"/>
      <c r="D4" s="151"/>
      <c r="E4" s="149" t="s">
        <v>58</v>
      </c>
      <c r="F4" s="150"/>
      <c r="G4" s="151"/>
    </row>
    <row r="5" spans="1:15" ht="16.899999999999999" customHeight="1" thickBot="1">
      <c r="A5" s="214" t="e">
        <f>E30:E37</f>
        <v>#VALUE!</v>
      </c>
      <c r="B5" s="153"/>
      <c r="C5" s="153"/>
      <c r="D5" s="153"/>
      <c r="E5" s="153"/>
      <c r="F5" s="153"/>
      <c r="G5" s="154"/>
    </row>
    <row r="6" spans="1:15" ht="3.75" customHeight="1" thickBot="1">
      <c r="A6" s="17"/>
      <c r="B6" s="13"/>
      <c r="C6" s="13"/>
      <c r="D6" s="13"/>
      <c r="E6" s="13"/>
      <c r="F6" s="13"/>
      <c r="G6" s="18"/>
    </row>
    <row r="7" spans="1:15" ht="3.75" customHeight="1" thickBot="1">
      <c r="A7" s="17"/>
      <c r="B7" s="13"/>
      <c r="C7" s="13"/>
      <c r="D7" s="13"/>
      <c r="E7" s="13"/>
      <c r="F7" s="13"/>
      <c r="G7" s="18"/>
    </row>
    <row r="8" spans="1:15" ht="30" customHeight="1">
      <c r="A8" s="68" t="s">
        <v>0</v>
      </c>
      <c r="B8" s="205" t="s">
        <v>1</v>
      </c>
      <c r="C8" s="206"/>
      <c r="D8" s="68" t="s">
        <v>3</v>
      </c>
      <c r="E8" s="68" t="s">
        <v>41</v>
      </c>
      <c r="F8" s="69" t="s">
        <v>42</v>
      </c>
      <c r="G8" s="69" t="s">
        <v>40</v>
      </c>
      <c r="J8"/>
      <c r="K8"/>
      <c r="L8"/>
      <c r="M8"/>
      <c r="N8"/>
      <c r="O8"/>
    </row>
    <row r="9" spans="1:15" ht="30" customHeight="1">
      <c r="A9" s="73" t="s">
        <v>8</v>
      </c>
      <c r="B9" s="207" t="s">
        <v>63</v>
      </c>
      <c r="C9" s="208"/>
      <c r="D9" s="74"/>
      <c r="E9" s="75"/>
      <c r="F9" s="76"/>
      <c r="G9" s="76"/>
      <c r="J9"/>
      <c r="K9"/>
      <c r="L9"/>
      <c r="M9"/>
      <c r="N9"/>
      <c r="O9"/>
    </row>
    <row r="10" spans="1:15" ht="30" customHeight="1">
      <c r="A10" s="70" t="s">
        <v>9</v>
      </c>
      <c r="B10" s="209" t="s">
        <v>112</v>
      </c>
      <c r="C10" s="210"/>
      <c r="D10" s="71" t="s">
        <v>16</v>
      </c>
      <c r="E10" s="72">
        <v>8</v>
      </c>
      <c r="F10" s="66"/>
      <c r="G10" s="66"/>
      <c r="H10" s="2"/>
      <c r="J10"/>
      <c r="K10"/>
      <c r="L10"/>
      <c r="M10"/>
      <c r="N10"/>
      <c r="O10"/>
    </row>
    <row r="11" spans="1:15" ht="30" customHeight="1">
      <c r="A11" s="63"/>
      <c r="B11" s="139" t="s">
        <v>114</v>
      </c>
      <c r="C11" s="140"/>
      <c r="D11" s="5" t="s">
        <v>16</v>
      </c>
      <c r="E11" s="72">
        <v>8</v>
      </c>
      <c r="F11" s="7">
        <v>3563.3009999999999</v>
      </c>
      <c r="G11" s="7">
        <f>(E11*F11)</f>
        <v>28506.407999999999</v>
      </c>
      <c r="H11" s="2"/>
      <c r="J11"/>
      <c r="K11"/>
      <c r="L11"/>
      <c r="M11"/>
      <c r="N11"/>
      <c r="O11"/>
    </row>
    <row r="12" spans="1:15" ht="30" customHeight="1">
      <c r="A12" s="63"/>
      <c r="B12" s="139" t="s">
        <v>48</v>
      </c>
      <c r="C12" s="140"/>
      <c r="D12" s="5" t="s">
        <v>16</v>
      </c>
      <c r="E12" s="72">
        <v>8</v>
      </c>
      <c r="F12" s="7">
        <f>0.54619*252.08</f>
        <v>137.68357520000001</v>
      </c>
      <c r="G12" s="7">
        <f t="shared" ref="G12:G16" si="0">(E12*F12)</f>
        <v>1101.4686016000001</v>
      </c>
      <c r="H12" s="2"/>
      <c r="J12"/>
      <c r="K12"/>
      <c r="L12"/>
      <c r="M12"/>
      <c r="N12"/>
      <c r="O12"/>
    </row>
    <row r="13" spans="1:15" ht="30" customHeight="1">
      <c r="A13" s="63"/>
      <c r="B13" s="139" t="s">
        <v>49</v>
      </c>
      <c r="C13" s="140"/>
      <c r="D13" s="5" t="s">
        <v>16</v>
      </c>
      <c r="E13" s="72">
        <v>8</v>
      </c>
      <c r="F13" s="7">
        <f>0.54619*7.31</f>
        <v>3.9926488999999994</v>
      </c>
      <c r="G13" s="7">
        <f t="shared" si="0"/>
        <v>31.941191199999995</v>
      </c>
      <c r="H13" s="2"/>
      <c r="J13"/>
      <c r="K13"/>
      <c r="L13"/>
      <c r="M13"/>
      <c r="N13"/>
      <c r="O13"/>
    </row>
    <row r="14" spans="1:15" ht="30" customHeight="1">
      <c r="A14" s="63"/>
      <c r="B14" s="139" t="s">
        <v>50</v>
      </c>
      <c r="C14" s="140"/>
      <c r="D14" s="5" t="s">
        <v>16</v>
      </c>
      <c r="E14" s="72">
        <v>8</v>
      </c>
      <c r="F14" s="7">
        <f>0.54619*12.77</f>
        <v>6.9748462999999994</v>
      </c>
      <c r="G14" s="7">
        <f t="shared" si="0"/>
        <v>55.798770399999995</v>
      </c>
      <c r="H14" s="2"/>
      <c r="J14"/>
      <c r="K14"/>
      <c r="L14"/>
      <c r="M14"/>
      <c r="N14"/>
      <c r="O14"/>
    </row>
    <row r="15" spans="1:15" ht="30" customHeight="1">
      <c r="A15" s="63"/>
      <c r="B15" s="139" t="s">
        <v>51</v>
      </c>
      <c r="C15" s="140"/>
      <c r="D15" s="5" t="s">
        <v>16</v>
      </c>
      <c r="E15" s="72">
        <v>8</v>
      </c>
      <c r="F15" s="7">
        <f>0.54619*132.94</f>
        <v>72.610498599999985</v>
      </c>
      <c r="G15" s="7">
        <f t="shared" si="0"/>
        <v>580.88398879999988</v>
      </c>
      <c r="H15" s="2"/>
      <c r="J15"/>
      <c r="K15"/>
      <c r="L15"/>
      <c r="M15"/>
      <c r="N15"/>
      <c r="O15"/>
    </row>
    <row r="16" spans="1:15" ht="30" customHeight="1">
      <c r="A16" s="64"/>
      <c r="B16" s="139" t="s">
        <v>52</v>
      </c>
      <c r="C16" s="140"/>
      <c r="D16" s="5" t="s">
        <v>16</v>
      </c>
      <c r="E16" s="72">
        <v>8</v>
      </c>
      <c r="F16" s="47">
        <f>0.54619*45.57</f>
        <v>24.889878299999999</v>
      </c>
      <c r="G16" s="47">
        <f t="shared" si="0"/>
        <v>199.1190264</v>
      </c>
      <c r="H16" s="2"/>
      <c r="J16"/>
      <c r="K16"/>
      <c r="L16"/>
      <c r="M16"/>
      <c r="N16"/>
      <c r="O16"/>
    </row>
    <row r="17" spans="1:15" ht="18" customHeight="1">
      <c r="A17" s="133" t="s">
        <v>45</v>
      </c>
      <c r="B17" s="133"/>
      <c r="C17" s="133"/>
      <c r="D17" s="133"/>
      <c r="E17" s="133"/>
      <c r="F17" s="133"/>
      <c r="G17" s="67">
        <f>ROUND(SUM(G11:G16),2)</f>
        <v>30475.62</v>
      </c>
      <c r="I17" s="22"/>
      <c r="J17"/>
      <c r="K17"/>
      <c r="L17"/>
      <c r="M17"/>
      <c r="N17"/>
      <c r="O17"/>
    </row>
    <row r="18" spans="1:15" ht="30" customHeight="1">
      <c r="A18" s="62" t="s">
        <v>11</v>
      </c>
      <c r="B18" s="196" t="s">
        <v>113</v>
      </c>
      <c r="C18" s="197"/>
      <c r="D18" s="44" t="s">
        <v>16</v>
      </c>
      <c r="E18" s="72">
        <v>4</v>
      </c>
      <c r="F18" s="46"/>
      <c r="G18" s="66"/>
      <c r="H18" s="2"/>
      <c r="J18"/>
      <c r="K18"/>
      <c r="L18"/>
      <c r="M18"/>
      <c r="N18"/>
      <c r="O18"/>
    </row>
    <row r="19" spans="1:15" ht="30" customHeight="1">
      <c r="A19" s="62"/>
      <c r="B19" s="139" t="s">
        <v>115</v>
      </c>
      <c r="C19" s="140"/>
      <c r="D19" s="5" t="s">
        <v>16</v>
      </c>
      <c r="E19" s="72">
        <v>4</v>
      </c>
      <c r="F19" s="7">
        <v>2380</v>
      </c>
      <c r="G19" s="47">
        <f t="shared" ref="G19" si="1">(E19*F19)</f>
        <v>9520</v>
      </c>
      <c r="H19" s="2"/>
      <c r="J19"/>
      <c r="K19"/>
      <c r="L19"/>
      <c r="M19"/>
      <c r="N19"/>
      <c r="O19"/>
    </row>
    <row r="20" spans="1:15" ht="30" customHeight="1">
      <c r="A20" s="63"/>
      <c r="B20" s="139" t="s">
        <v>48</v>
      </c>
      <c r="C20" s="140"/>
      <c r="D20" s="5" t="s">
        <v>16</v>
      </c>
      <c r="E20" s="72">
        <v>4</v>
      </c>
      <c r="F20" s="7">
        <f>F12</f>
        <v>137.68357520000001</v>
      </c>
      <c r="G20" s="47">
        <f t="shared" ref="G20:G24" si="2">(E20*F20)</f>
        <v>550.73430080000003</v>
      </c>
      <c r="H20" s="2"/>
      <c r="J20"/>
      <c r="K20"/>
      <c r="L20"/>
      <c r="M20"/>
      <c r="N20"/>
      <c r="O20"/>
    </row>
    <row r="21" spans="1:15" ht="30" customHeight="1">
      <c r="A21" s="63"/>
      <c r="B21" s="139" t="s">
        <v>49</v>
      </c>
      <c r="C21" s="140"/>
      <c r="D21" s="5" t="s">
        <v>16</v>
      </c>
      <c r="E21" s="72">
        <v>4</v>
      </c>
      <c r="F21" s="7">
        <f>0.54619*7.31</f>
        <v>3.9926488999999994</v>
      </c>
      <c r="G21" s="47">
        <f t="shared" si="2"/>
        <v>15.970595599999998</v>
      </c>
      <c r="H21" s="2"/>
      <c r="J21"/>
      <c r="K21"/>
      <c r="L21"/>
      <c r="M21"/>
      <c r="N21"/>
      <c r="O21"/>
    </row>
    <row r="22" spans="1:15" ht="30" customHeight="1">
      <c r="A22" s="63"/>
      <c r="B22" s="139" t="s">
        <v>50</v>
      </c>
      <c r="C22" s="140"/>
      <c r="D22" s="5" t="s">
        <v>16</v>
      </c>
      <c r="E22" s="72">
        <v>4</v>
      </c>
      <c r="F22" s="7">
        <f>0.54619*12.77</f>
        <v>6.9748462999999994</v>
      </c>
      <c r="G22" s="47">
        <f t="shared" si="2"/>
        <v>27.899385199999998</v>
      </c>
      <c r="H22" s="2"/>
      <c r="J22"/>
      <c r="K22"/>
      <c r="L22"/>
      <c r="M22"/>
      <c r="N22"/>
      <c r="O22"/>
    </row>
    <row r="23" spans="1:15" ht="30" customHeight="1">
      <c r="A23" s="63"/>
      <c r="B23" s="139" t="s">
        <v>51</v>
      </c>
      <c r="C23" s="140"/>
      <c r="D23" s="5" t="s">
        <v>16</v>
      </c>
      <c r="E23" s="72">
        <v>4</v>
      </c>
      <c r="F23" s="7">
        <f>0.54619*132.94</f>
        <v>72.610498599999985</v>
      </c>
      <c r="G23" s="47">
        <f t="shared" si="2"/>
        <v>290.44199439999994</v>
      </c>
      <c r="H23" s="2"/>
      <c r="J23"/>
      <c r="K23"/>
      <c r="L23"/>
      <c r="M23"/>
      <c r="N23"/>
      <c r="O23"/>
    </row>
    <row r="24" spans="1:15" ht="30" customHeight="1">
      <c r="A24" s="64"/>
      <c r="B24" s="139" t="s">
        <v>53</v>
      </c>
      <c r="C24" s="140"/>
      <c r="D24" s="5" t="s">
        <v>16</v>
      </c>
      <c r="E24" s="72">
        <v>4</v>
      </c>
      <c r="F24" s="47">
        <f>0.54619*20.5</f>
        <v>11.196895</v>
      </c>
      <c r="G24" s="47">
        <f t="shared" si="2"/>
        <v>44.787579999999998</v>
      </c>
      <c r="H24" s="2"/>
      <c r="J24"/>
      <c r="K24"/>
      <c r="L24"/>
      <c r="M24"/>
      <c r="N24"/>
      <c r="O24"/>
    </row>
    <row r="25" spans="1:15" ht="18" customHeight="1">
      <c r="A25" s="133" t="s">
        <v>79</v>
      </c>
      <c r="B25" s="133"/>
      <c r="C25" s="133"/>
      <c r="D25" s="133"/>
      <c r="E25" s="133"/>
      <c r="F25" s="133"/>
      <c r="G25" s="67">
        <f>ROUND(SUM(G19:G24),2)</f>
        <v>10449.83</v>
      </c>
      <c r="I25" s="22"/>
      <c r="J25"/>
      <c r="K25"/>
      <c r="L25"/>
      <c r="M25"/>
      <c r="N25"/>
      <c r="O25"/>
    </row>
    <row r="26" spans="1:15" ht="18" customHeight="1">
      <c r="A26" s="106" t="s">
        <v>12</v>
      </c>
      <c r="B26" s="103" t="s">
        <v>76</v>
      </c>
      <c r="C26" s="104"/>
      <c r="D26" s="105" t="s">
        <v>16</v>
      </c>
      <c r="E26" s="105">
        <v>244</v>
      </c>
      <c r="F26" s="107"/>
      <c r="G26" s="101"/>
      <c r="I26" s="22"/>
      <c r="J26"/>
      <c r="K26"/>
      <c r="L26"/>
      <c r="M26"/>
      <c r="N26"/>
      <c r="O26"/>
    </row>
    <row r="27" spans="1:15" ht="18" customHeight="1">
      <c r="A27" s="108"/>
      <c r="B27" s="141" t="s">
        <v>78</v>
      </c>
      <c r="C27" s="142"/>
      <c r="D27" s="109" t="s">
        <v>16</v>
      </c>
      <c r="E27" s="109">
        <v>244</v>
      </c>
      <c r="F27" s="110">
        <v>40</v>
      </c>
      <c r="G27" s="111">
        <f>F27*E27</f>
        <v>9760</v>
      </c>
      <c r="I27" s="22"/>
      <c r="J27"/>
      <c r="K27"/>
      <c r="L27"/>
      <c r="M27"/>
      <c r="N27"/>
      <c r="O27"/>
    </row>
    <row r="28" spans="1:15" ht="18" customHeight="1">
      <c r="A28" s="198" t="s">
        <v>80</v>
      </c>
      <c r="B28" s="198"/>
      <c r="C28" s="198"/>
      <c r="D28" s="198"/>
      <c r="E28" s="198"/>
      <c r="F28" s="198"/>
      <c r="G28" s="112">
        <f>G27</f>
        <v>9760</v>
      </c>
      <c r="I28" s="22"/>
      <c r="J28"/>
      <c r="K28"/>
      <c r="L28"/>
      <c r="M28"/>
      <c r="N28"/>
      <c r="O28"/>
    </row>
    <row r="29" spans="1:15" ht="30" customHeight="1">
      <c r="A29" s="70" t="s">
        <v>30</v>
      </c>
      <c r="B29" s="209" t="s">
        <v>99</v>
      </c>
      <c r="C29" s="210"/>
      <c r="D29" s="71" t="s">
        <v>16</v>
      </c>
      <c r="E29" s="72">
        <v>2</v>
      </c>
      <c r="F29" s="66"/>
      <c r="G29" s="66"/>
      <c r="J29"/>
      <c r="K29"/>
      <c r="L29"/>
      <c r="M29"/>
      <c r="N29"/>
      <c r="O29"/>
    </row>
    <row r="30" spans="1:15" ht="36" customHeight="1">
      <c r="A30" s="63"/>
      <c r="B30" s="139" t="s">
        <v>100</v>
      </c>
      <c r="C30" s="140"/>
      <c r="D30" s="5" t="s">
        <v>16</v>
      </c>
      <c r="E30" s="72">
        <v>2</v>
      </c>
      <c r="F30" s="7">
        <v>3500</v>
      </c>
      <c r="G30" s="7">
        <f>(E30*F30)</f>
        <v>7000</v>
      </c>
      <c r="H30" s="2"/>
      <c r="J30"/>
      <c r="K30"/>
      <c r="L30"/>
      <c r="M30"/>
      <c r="N30"/>
      <c r="O30"/>
    </row>
    <row r="31" spans="1:15" ht="30" customHeight="1">
      <c r="A31" s="63"/>
      <c r="B31" s="139" t="s">
        <v>48</v>
      </c>
      <c r="C31" s="140"/>
      <c r="D31" s="5" t="s">
        <v>16</v>
      </c>
      <c r="E31" s="72">
        <v>2</v>
      </c>
      <c r="F31" s="7">
        <f>0.54619*252.08</f>
        <v>137.68357520000001</v>
      </c>
      <c r="G31" s="7">
        <f t="shared" ref="G31:G37" si="3">(E31*F31)</f>
        <v>275.36715040000001</v>
      </c>
      <c r="H31" s="2"/>
      <c r="J31"/>
      <c r="K31"/>
      <c r="L31"/>
      <c r="M31"/>
      <c r="N31"/>
      <c r="O31"/>
    </row>
    <row r="32" spans="1:15" ht="30" customHeight="1">
      <c r="A32" s="63"/>
      <c r="B32" s="139" t="s">
        <v>49</v>
      </c>
      <c r="C32" s="140"/>
      <c r="D32" s="5" t="s">
        <v>16</v>
      </c>
      <c r="E32" s="72">
        <v>2</v>
      </c>
      <c r="F32" s="7">
        <f>0.54619*7.31</f>
        <v>3.9926488999999994</v>
      </c>
      <c r="G32" s="7">
        <f t="shared" si="3"/>
        <v>7.9852977999999988</v>
      </c>
      <c r="H32" s="2"/>
      <c r="J32"/>
      <c r="K32"/>
      <c r="L32"/>
      <c r="M32"/>
      <c r="N32"/>
      <c r="O32"/>
    </row>
    <row r="33" spans="1:15" ht="31.5" customHeight="1">
      <c r="A33" s="63"/>
      <c r="B33" s="139" t="s">
        <v>50</v>
      </c>
      <c r="C33" s="140"/>
      <c r="D33" s="5" t="s">
        <v>16</v>
      </c>
      <c r="E33" s="72">
        <v>2</v>
      </c>
      <c r="F33" s="7">
        <f>0.54619*12.77</f>
        <v>6.9748462999999994</v>
      </c>
      <c r="G33" s="7">
        <f t="shared" si="3"/>
        <v>13.949692599999999</v>
      </c>
      <c r="I33" s="22"/>
      <c r="J33"/>
      <c r="K33"/>
      <c r="L33"/>
      <c r="M33"/>
      <c r="N33"/>
      <c r="O33"/>
    </row>
    <row r="34" spans="1:15" ht="39" customHeight="1">
      <c r="A34" s="63"/>
      <c r="B34" s="139" t="s">
        <v>51</v>
      </c>
      <c r="C34" s="140"/>
      <c r="D34" s="5" t="s">
        <v>16</v>
      </c>
      <c r="E34" s="72">
        <v>2</v>
      </c>
      <c r="F34" s="7">
        <f>0.54619*132.94</f>
        <v>72.610498599999985</v>
      </c>
      <c r="G34" s="7">
        <f t="shared" si="3"/>
        <v>145.22099719999997</v>
      </c>
      <c r="H34" s="2"/>
      <c r="J34"/>
      <c r="K34"/>
      <c r="L34"/>
      <c r="M34"/>
      <c r="N34"/>
      <c r="O34"/>
    </row>
    <row r="35" spans="1:15" ht="39" customHeight="1">
      <c r="A35" s="64"/>
      <c r="B35" s="139" t="s">
        <v>101</v>
      </c>
      <c r="C35" s="140"/>
      <c r="D35" s="5" t="s">
        <v>16</v>
      </c>
      <c r="E35" s="72">
        <v>2</v>
      </c>
      <c r="F35" s="47">
        <f>0.54619*45.57</f>
        <v>24.889878299999999</v>
      </c>
      <c r="G35" s="47">
        <f t="shared" ref="G35" si="4">(E35*F35)</f>
        <v>49.779756599999999</v>
      </c>
      <c r="H35" s="2"/>
      <c r="J35"/>
      <c r="K35"/>
      <c r="L35"/>
      <c r="M35"/>
      <c r="N35"/>
      <c r="O35"/>
    </row>
    <row r="36" spans="1:15" ht="39" customHeight="1">
      <c r="A36" s="133" t="s">
        <v>44</v>
      </c>
      <c r="B36" s="133"/>
      <c r="C36" s="133"/>
      <c r="D36" s="133"/>
      <c r="E36" s="133"/>
      <c r="F36" s="133"/>
      <c r="G36" s="67">
        <f>ROUND(SUM(G29:G35),2)</f>
        <v>7492.3</v>
      </c>
      <c r="H36" s="2"/>
      <c r="J36"/>
      <c r="K36"/>
      <c r="L36"/>
      <c r="M36"/>
      <c r="N36"/>
      <c r="O36"/>
    </row>
    <row r="37" spans="1:15" ht="28.5" customHeight="1">
      <c r="A37" s="113" t="s">
        <v>81</v>
      </c>
      <c r="B37" s="199" t="s">
        <v>84</v>
      </c>
      <c r="C37" s="200"/>
      <c r="D37" s="114" t="s">
        <v>16</v>
      </c>
      <c r="E37" s="115">
        <v>1</v>
      </c>
      <c r="F37" s="116">
        <v>1642.9</v>
      </c>
      <c r="G37" s="116">
        <f t="shared" si="3"/>
        <v>1642.9</v>
      </c>
      <c r="H37" s="2"/>
      <c r="J37"/>
      <c r="K37"/>
      <c r="L37"/>
      <c r="M37"/>
      <c r="N37"/>
      <c r="O37"/>
    </row>
    <row r="38" spans="1:15" ht="18" customHeight="1">
      <c r="A38" s="133" t="s">
        <v>88</v>
      </c>
      <c r="B38" s="133"/>
      <c r="C38" s="133"/>
      <c r="D38" s="133"/>
      <c r="E38" s="133"/>
      <c r="F38" s="133"/>
      <c r="G38" s="67">
        <f>G37</f>
        <v>1642.9</v>
      </c>
      <c r="I38" s="22"/>
      <c r="J38"/>
      <c r="K38"/>
      <c r="L38"/>
      <c r="M38"/>
      <c r="N38"/>
      <c r="O38"/>
    </row>
    <row r="39" spans="1:15" ht="33" customHeight="1">
      <c r="A39" s="62" t="s">
        <v>85</v>
      </c>
      <c r="B39" s="196" t="s">
        <v>102</v>
      </c>
      <c r="C39" s="197"/>
      <c r="D39" s="44" t="s">
        <v>16</v>
      </c>
      <c r="E39" s="72">
        <v>1</v>
      </c>
      <c r="F39" s="46"/>
      <c r="G39" s="66"/>
      <c r="H39" s="2"/>
      <c r="J39"/>
      <c r="K39"/>
      <c r="L39"/>
      <c r="M39"/>
      <c r="N39"/>
      <c r="O39"/>
    </row>
    <row r="40" spans="1:15" ht="28.5" customHeight="1">
      <c r="A40" s="62"/>
      <c r="B40" s="139" t="s">
        <v>103</v>
      </c>
      <c r="C40" s="140"/>
      <c r="D40" s="5" t="s">
        <v>16</v>
      </c>
      <c r="E40" s="72">
        <v>1</v>
      </c>
      <c r="F40" s="7">
        <v>4000</v>
      </c>
      <c r="G40" s="47">
        <f t="shared" ref="G40:G45" si="5">(E40*F40)</f>
        <v>4000</v>
      </c>
      <c r="H40" s="2"/>
      <c r="J40"/>
      <c r="K40"/>
      <c r="L40"/>
      <c r="M40"/>
      <c r="N40"/>
      <c r="O40"/>
    </row>
    <row r="41" spans="1:15" ht="30" customHeight="1">
      <c r="A41" s="63"/>
      <c r="B41" s="139" t="s">
        <v>48</v>
      </c>
      <c r="C41" s="140"/>
      <c r="D41" s="5" t="s">
        <v>16</v>
      </c>
      <c r="E41" s="72">
        <v>1</v>
      </c>
      <c r="F41" s="7">
        <f>0.54619*252.08</f>
        <v>137.68357520000001</v>
      </c>
      <c r="G41" s="47">
        <f t="shared" si="5"/>
        <v>137.68357520000001</v>
      </c>
      <c r="H41" s="2"/>
      <c r="J41"/>
      <c r="K41"/>
      <c r="L41"/>
      <c r="M41"/>
      <c r="N41"/>
      <c r="O41"/>
    </row>
    <row r="42" spans="1:15" ht="30" customHeight="1">
      <c r="A42" s="63"/>
      <c r="B42" s="139" t="s">
        <v>49</v>
      </c>
      <c r="C42" s="140"/>
      <c r="D42" s="5" t="s">
        <v>16</v>
      </c>
      <c r="E42" s="72">
        <v>1</v>
      </c>
      <c r="F42" s="7">
        <f>0.54619*7.31</f>
        <v>3.9926488999999994</v>
      </c>
      <c r="G42" s="47">
        <f t="shared" si="5"/>
        <v>3.9926488999999994</v>
      </c>
      <c r="H42" s="2"/>
      <c r="J42"/>
      <c r="K42"/>
      <c r="L42"/>
      <c r="M42"/>
      <c r="N42"/>
      <c r="O42"/>
    </row>
    <row r="43" spans="1:15" ht="30" customHeight="1">
      <c r="A43" s="63"/>
      <c r="B43" s="139" t="s">
        <v>50</v>
      </c>
      <c r="C43" s="140"/>
      <c r="D43" s="5" t="s">
        <v>16</v>
      </c>
      <c r="E43" s="72">
        <v>1</v>
      </c>
      <c r="F43" s="7">
        <f>0.54619*12.77</f>
        <v>6.9748462999999994</v>
      </c>
      <c r="G43" s="47">
        <f t="shared" si="5"/>
        <v>6.9748462999999994</v>
      </c>
      <c r="H43" s="2"/>
      <c r="J43"/>
      <c r="K43"/>
      <c r="L43"/>
      <c r="M43"/>
      <c r="N43"/>
      <c r="O43"/>
    </row>
    <row r="44" spans="1:15" ht="30" customHeight="1">
      <c r="A44" s="63"/>
      <c r="B44" s="139" t="s">
        <v>51</v>
      </c>
      <c r="C44" s="140"/>
      <c r="D44" s="5" t="s">
        <v>16</v>
      </c>
      <c r="E44" s="72">
        <v>1</v>
      </c>
      <c r="F44" s="7">
        <f>0.54619*132.94</f>
        <v>72.610498599999985</v>
      </c>
      <c r="G44" s="47">
        <f t="shared" si="5"/>
        <v>72.610498599999985</v>
      </c>
      <c r="H44" s="2"/>
      <c r="J44"/>
      <c r="K44"/>
      <c r="L44"/>
      <c r="M44"/>
      <c r="N44"/>
      <c r="O44"/>
    </row>
    <row r="45" spans="1:15" ht="30" customHeight="1">
      <c r="A45" s="64"/>
      <c r="B45" s="139" t="s">
        <v>104</v>
      </c>
      <c r="C45" s="140"/>
      <c r="D45" s="5" t="s">
        <v>16</v>
      </c>
      <c r="E45" s="72">
        <v>1</v>
      </c>
      <c r="F45" s="47">
        <v>41.83</v>
      </c>
      <c r="G45" s="47">
        <f t="shared" si="5"/>
        <v>41.83</v>
      </c>
      <c r="H45" s="2"/>
      <c r="J45"/>
      <c r="K45"/>
      <c r="L45"/>
      <c r="M45"/>
      <c r="N45"/>
      <c r="O45"/>
    </row>
    <row r="46" spans="1:15" ht="30" customHeight="1">
      <c r="A46" s="133" t="s">
        <v>94</v>
      </c>
      <c r="B46" s="133"/>
      <c r="C46" s="133"/>
      <c r="D46" s="133"/>
      <c r="E46" s="133"/>
      <c r="F46" s="133"/>
      <c r="G46" s="67">
        <f>ROUND(SUM(G40:G45),2)</f>
        <v>4263.09</v>
      </c>
      <c r="H46" s="2"/>
      <c r="J46"/>
      <c r="K46"/>
      <c r="L46"/>
      <c r="M46"/>
      <c r="N46"/>
      <c r="O46"/>
    </row>
    <row r="47" spans="1:15" ht="27.75" customHeight="1">
      <c r="A47" s="62" t="s">
        <v>89</v>
      </c>
      <c r="B47" s="196" t="s">
        <v>90</v>
      </c>
      <c r="C47" s="197"/>
      <c r="D47" s="44" t="s">
        <v>16</v>
      </c>
      <c r="E47" s="72">
        <v>1</v>
      </c>
      <c r="F47" s="46"/>
      <c r="G47" s="66"/>
      <c r="I47" s="22"/>
      <c r="J47"/>
      <c r="K47"/>
      <c r="L47"/>
      <c r="M47"/>
      <c r="N47"/>
      <c r="O47"/>
    </row>
    <row r="48" spans="1:15" ht="23.25" customHeight="1">
      <c r="A48" s="62"/>
      <c r="B48" s="139" t="s">
        <v>91</v>
      </c>
      <c r="C48" s="140"/>
      <c r="D48" s="5" t="s">
        <v>16</v>
      </c>
      <c r="E48" s="72">
        <v>1</v>
      </c>
      <c r="F48" s="7">
        <v>2870</v>
      </c>
      <c r="G48" s="47">
        <f t="shared" ref="G48:G50" si="6">(E48*F48)</f>
        <v>2870</v>
      </c>
      <c r="H48" s="2"/>
      <c r="J48"/>
      <c r="K48"/>
      <c r="L48"/>
      <c r="M48"/>
      <c r="N48"/>
      <c r="O48"/>
    </row>
    <row r="49" spans="1:15" ht="35.25" customHeight="1">
      <c r="A49" s="63"/>
      <c r="B49" s="139" t="s">
        <v>48</v>
      </c>
      <c r="C49" s="140"/>
      <c r="D49" s="5" t="s">
        <v>16</v>
      </c>
      <c r="E49" s="72">
        <v>1</v>
      </c>
      <c r="F49" s="7">
        <f>0.54619*252.08</f>
        <v>137.68357520000001</v>
      </c>
      <c r="G49" s="47">
        <f t="shared" si="6"/>
        <v>137.68357520000001</v>
      </c>
      <c r="H49" s="2"/>
      <c r="J49"/>
      <c r="K49"/>
      <c r="L49"/>
      <c r="M49"/>
      <c r="N49"/>
      <c r="O49"/>
    </row>
    <row r="50" spans="1:15" ht="31.5" customHeight="1">
      <c r="A50" s="63"/>
      <c r="B50" s="139" t="s">
        <v>49</v>
      </c>
      <c r="C50" s="140"/>
      <c r="D50" s="5" t="s">
        <v>16</v>
      </c>
      <c r="E50" s="72">
        <v>1</v>
      </c>
      <c r="F50" s="7">
        <f>0.54619*7.31</f>
        <v>3.9926488999999994</v>
      </c>
      <c r="G50" s="47">
        <f t="shared" si="6"/>
        <v>3.9926488999999994</v>
      </c>
      <c r="H50" s="2"/>
      <c r="J50"/>
      <c r="K50"/>
      <c r="L50"/>
      <c r="M50"/>
      <c r="N50"/>
      <c r="O50"/>
    </row>
    <row r="51" spans="1:15" ht="31.5" customHeight="1">
      <c r="A51" s="64"/>
      <c r="B51" s="139" t="s">
        <v>92</v>
      </c>
      <c r="C51" s="140"/>
      <c r="D51" s="5" t="s">
        <v>16</v>
      </c>
      <c r="E51" s="72">
        <v>1</v>
      </c>
      <c r="F51" s="47">
        <v>11.2</v>
      </c>
      <c r="G51" s="47">
        <f>(E51*F51)</f>
        <v>11.2</v>
      </c>
      <c r="H51" s="2"/>
      <c r="J51"/>
      <c r="K51"/>
      <c r="L51"/>
      <c r="M51"/>
      <c r="N51"/>
      <c r="O51"/>
    </row>
    <row r="52" spans="1:15" ht="31.5" customHeight="1">
      <c r="A52" s="133" t="s">
        <v>95</v>
      </c>
      <c r="B52" s="133"/>
      <c r="C52" s="133"/>
      <c r="D52" s="133"/>
      <c r="E52" s="133"/>
      <c r="F52" s="133"/>
      <c r="G52" s="67">
        <f>ROUND(SUM(G48:G51),2)</f>
        <v>3022.88</v>
      </c>
      <c r="H52" s="2"/>
      <c r="J52"/>
      <c r="K52"/>
      <c r="L52"/>
      <c r="M52"/>
      <c r="N52"/>
      <c r="O52"/>
    </row>
    <row r="53" spans="1:15" ht="31.5" customHeight="1">
      <c r="A53" s="64" t="s">
        <v>97</v>
      </c>
      <c r="B53" s="139" t="s">
        <v>93</v>
      </c>
      <c r="C53" s="140"/>
      <c r="D53" s="5" t="s">
        <v>16</v>
      </c>
      <c r="E53" s="72">
        <v>1</v>
      </c>
      <c r="F53" s="7">
        <v>211.99</v>
      </c>
      <c r="G53" s="47">
        <f t="shared" ref="G53" si="7">(E53*F53)</f>
        <v>211.99</v>
      </c>
      <c r="H53" s="2"/>
      <c r="J53"/>
      <c r="K53"/>
      <c r="L53"/>
      <c r="M53"/>
      <c r="N53"/>
      <c r="O53"/>
    </row>
    <row r="54" spans="1:15" ht="30" customHeight="1">
      <c r="A54" s="133" t="s">
        <v>98</v>
      </c>
      <c r="B54" s="133"/>
      <c r="C54" s="133"/>
      <c r="D54" s="133"/>
      <c r="E54" s="133"/>
      <c r="F54" s="133"/>
      <c r="G54" s="67">
        <f>G53</f>
        <v>211.99</v>
      </c>
      <c r="H54" s="2"/>
      <c r="J54"/>
      <c r="K54"/>
      <c r="L54"/>
      <c r="M54"/>
      <c r="N54"/>
      <c r="O54"/>
    </row>
    <row r="55" spans="1:15" ht="18" customHeight="1">
      <c r="E55" s="1"/>
      <c r="I55" s="22"/>
      <c r="J55"/>
      <c r="K55"/>
      <c r="L55"/>
      <c r="M55"/>
      <c r="N55"/>
      <c r="O55"/>
    </row>
    <row r="56" spans="1:15" ht="18" customHeight="1">
      <c r="A56" s="97"/>
      <c r="B56" s="98"/>
      <c r="C56" s="98"/>
      <c r="D56" s="98"/>
      <c r="E56" s="98"/>
      <c r="F56" s="98"/>
      <c r="G56" s="99"/>
      <c r="I56" s="22"/>
      <c r="J56"/>
      <c r="K56"/>
      <c r="L56"/>
      <c r="M56"/>
      <c r="N56"/>
      <c r="O56"/>
    </row>
    <row r="57" spans="1:15" ht="25.5" customHeight="1">
      <c r="A57" s="49"/>
      <c r="B57" s="50"/>
      <c r="C57" s="50"/>
      <c r="D57" s="50"/>
      <c r="E57" s="50"/>
      <c r="F57" s="50"/>
      <c r="G57" s="51"/>
      <c r="J57"/>
      <c r="K57"/>
      <c r="L57"/>
      <c r="M57"/>
      <c r="N57"/>
      <c r="O57"/>
    </row>
    <row r="58" spans="1:15" ht="35.450000000000003" customHeight="1">
      <c r="A58" s="52"/>
      <c r="B58" s="176"/>
      <c r="C58" s="176"/>
      <c r="D58" s="48"/>
      <c r="E58" s="201" t="s">
        <v>118</v>
      </c>
      <c r="F58" s="202"/>
      <c r="G58" s="203"/>
      <c r="J58"/>
      <c r="K58"/>
      <c r="L58"/>
      <c r="M58"/>
      <c r="N58"/>
      <c r="O58"/>
    </row>
    <row r="59" spans="1:15" ht="78" customHeight="1">
      <c r="A59" s="53"/>
      <c r="B59" s="204"/>
      <c r="C59" s="204"/>
      <c r="D59" s="48"/>
      <c r="E59" s="202"/>
      <c r="F59" s="202"/>
      <c r="G59" s="203"/>
    </row>
    <row r="60" spans="1:15" ht="15.75">
      <c r="A60" s="54"/>
      <c r="B60" s="55"/>
      <c r="C60" s="56"/>
      <c r="D60" s="56"/>
      <c r="E60" s="56"/>
      <c r="F60" s="57"/>
      <c r="G60" s="58"/>
      <c r="H60" s="21"/>
    </row>
    <row r="61" spans="1:15" ht="15">
      <c r="A61" s="14"/>
      <c r="B61" s="16"/>
      <c r="C61" s="11"/>
      <c r="D61" s="11"/>
      <c r="E61" s="11"/>
      <c r="F61" s="15"/>
      <c r="G61" s="15"/>
      <c r="H61" s="15"/>
    </row>
    <row r="62" spans="1:15" ht="57.75" customHeight="1">
      <c r="E62" s="1"/>
    </row>
    <row r="63" spans="1:15">
      <c r="E63" s="1"/>
    </row>
    <row r="64" spans="1:15">
      <c r="E64" s="1"/>
    </row>
  </sheetData>
  <mergeCells count="54">
    <mergeCell ref="B11:C11"/>
    <mergeCell ref="B12:C12"/>
    <mergeCell ref="B14:C14"/>
    <mergeCell ref="A1:G1"/>
    <mergeCell ref="A2:G2"/>
    <mergeCell ref="A4:D4"/>
    <mergeCell ref="E4:G4"/>
    <mergeCell ref="A5:G5"/>
    <mergeCell ref="B13:C13"/>
    <mergeCell ref="B58:C58"/>
    <mergeCell ref="E58:G59"/>
    <mergeCell ref="B59:C59"/>
    <mergeCell ref="B8:C8"/>
    <mergeCell ref="B9:C9"/>
    <mergeCell ref="B10:C10"/>
    <mergeCell ref="A17:F17"/>
    <mergeCell ref="B19:C19"/>
    <mergeCell ref="B15:C15"/>
    <mergeCell ref="B16:C16"/>
    <mergeCell ref="B29:C29"/>
    <mergeCell ref="B30:C30"/>
    <mergeCell ref="B34:C34"/>
    <mergeCell ref="B39:C39"/>
    <mergeCell ref="B31:C31"/>
    <mergeCell ref="B32:C32"/>
    <mergeCell ref="B18:C18"/>
    <mergeCell ref="B40:C40"/>
    <mergeCell ref="B20:C20"/>
    <mergeCell ref="B21:C21"/>
    <mergeCell ref="B22:C22"/>
    <mergeCell ref="B23:C23"/>
    <mergeCell ref="B24:C24"/>
    <mergeCell ref="B33:C33"/>
    <mergeCell ref="A25:F25"/>
    <mergeCell ref="B45:C45"/>
    <mergeCell ref="A46:F46"/>
    <mergeCell ref="B27:C27"/>
    <mergeCell ref="A28:F28"/>
    <mergeCell ref="B42:C42"/>
    <mergeCell ref="B43:C43"/>
    <mergeCell ref="A38:F38"/>
    <mergeCell ref="B35:C35"/>
    <mergeCell ref="A36:F36"/>
    <mergeCell ref="B37:C37"/>
    <mergeCell ref="B44:C44"/>
    <mergeCell ref="B41:C41"/>
    <mergeCell ref="B53:C53"/>
    <mergeCell ref="B51:C51"/>
    <mergeCell ref="A54:F54"/>
    <mergeCell ref="A52:F52"/>
    <mergeCell ref="B47:C47"/>
    <mergeCell ref="B48:C48"/>
    <mergeCell ref="B49:C49"/>
    <mergeCell ref="B50:C50"/>
  </mergeCells>
  <printOptions horizontalCentered="1"/>
  <pageMargins left="0.51181102362204722" right="0.51181102362204722" top="0.78740157480314965" bottom="0.78740157480314965" header="0.31496062992125984" footer="0.31496062992125984"/>
  <pageSetup paperSize="9" scale="55" orientation="portrait" r:id="rId1"/>
  <headerFooter>
    <oddHeader>&amp;CPROPONENTE: RV ENGENHARIA E TOPOGRAFIA LTDA – EPP
CNPJ: 52.221.780/0001-01</oddHeader>
    <oddFooter>Página &amp;P de &amp;N</oddFooter>
  </headerFooter>
  <rowBreaks count="1" manualBreakCount="1">
    <brk id="28" max="16383" man="1"/>
  </rowBreaks>
  <ignoredErrors>
    <ignoredError sqref="G36 G52"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B0454-B979-48C6-9B38-6883C34C97F5}">
  <dimension ref="A1:G27"/>
  <sheetViews>
    <sheetView topLeftCell="A10" workbookViewId="0">
      <selection activeCell="D11" sqref="D11"/>
    </sheetView>
  </sheetViews>
  <sheetFormatPr defaultRowHeight="12.75"/>
  <cols>
    <col min="2" max="2" width="66.28515625" customWidth="1"/>
    <col min="4" max="4" width="15.42578125" customWidth="1"/>
    <col min="5" max="5" width="13.85546875" customWidth="1"/>
    <col min="6" max="6" width="13.42578125" customWidth="1"/>
    <col min="7" max="7" width="16.85546875" customWidth="1"/>
  </cols>
  <sheetData>
    <row r="1" spans="1:7" ht="15.75">
      <c r="A1" s="146" t="s">
        <v>71</v>
      </c>
      <c r="B1" s="147"/>
      <c r="C1" s="147"/>
      <c r="D1" s="147"/>
      <c r="E1" s="147"/>
      <c r="F1" s="147"/>
      <c r="G1" s="148"/>
    </row>
    <row r="2" spans="1:7" ht="15">
      <c r="A2" s="149" t="s">
        <v>60</v>
      </c>
      <c r="B2" s="150"/>
      <c r="C2" s="150"/>
      <c r="D2" s="151"/>
      <c r="E2" s="149" t="s">
        <v>58</v>
      </c>
      <c r="F2" s="150"/>
      <c r="G2" s="151"/>
    </row>
    <row r="3" spans="1:7" ht="15" customHeight="1" thickBot="1">
      <c r="A3" s="152" t="s">
        <v>61</v>
      </c>
      <c r="B3" s="153"/>
      <c r="C3" s="153"/>
      <c r="D3" s="153"/>
      <c r="E3" s="153"/>
      <c r="F3" s="153"/>
      <c r="G3" s="154"/>
    </row>
    <row r="4" spans="1:7" ht="44.25" customHeight="1" thickBot="1">
      <c r="A4" s="68" t="s">
        <v>0</v>
      </c>
      <c r="B4" s="205" t="s">
        <v>1</v>
      </c>
      <c r="C4" s="206"/>
      <c r="D4" s="68" t="s">
        <v>3</v>
      </c>
      <c r="E4" s="68" t="s">
        <v>41</v>
      </c>
      <c r="F4" s="69" t="s">
        <v>42</v>
      </c>
      <c r="G4" s="69" t="s">
        <v>40</v>
      </c>
    </row>
    <row r="5" spans="1:7" ht="15">
      <c r="A5" s="61" t="s">
        <v>17</v>
      </c>
      <c r="B5" s="215" t="s">
        <v>64</v>
      </c>
      <c r="C5" s="216"/>
      <c r="D5" s="25"/>
      <c r="E5" s="26"/>
      <c r="F5" s="27"/>
      <c r="G5" s="27"/>
    </row>
    <row r="6" spans="1:7" ht="19.5" customHeight="1">
      <c r="A6" s="62" t="s">
        <v>31</v>
      </c>
      <c r="B6" s="196" t="s">
        <v>72</v>
      </c>
      <c r="C6" s="197"/>
      <c r="D6" s="44" t="s">
        <v>110</v>
      </c>
      <c r="E6" s="45">
        <v>6</v>
      </c>
      <c r="F6" s="46"/>
      <c r="G6" s="46"/>
    </row>
    <row r="7" spans="1:7" ht="14.25" customHeight="1">
      <c r="A7" s="63"/>
      <c r="B7" s="139" t="s">
        <v>111</v>
      </c>
      <c r="C7" s="140"/>
      <c r="D7" s="44" t="s">
        <v>110</v>
      </c>
      <c r="E7" s="6">
        <v>6</v>
      </c>
      <c r="F7" s="7">
        <v>300</v>
      </c>
      <c r="G7" s="47">
        <f>(E7*F7)</f>
        <v>1800</v>
      </c>
    </row>
    <row r="8" spans="1:7" ht="18" customHeight="1">
      <c r="A8" s="63"/>
      <c r="B8" s="139" t="s">
        <v>54</v>
      </c>
      <c r="C8" s="140"/>
      <c r="D8" s="5" t="s">
        <v>62</v>
      </c>
      <c r="E8" s="6">
        <v>100</v>
      </c>
      <c r="F8" s="7">
        <v>6.3605</v>
      </c>
      <c r="G8" s="47">
        <f>(E8*F8)</f>
        <v>636.04999999999995</v>
      </c>
    </row>
    <row r="9" spans="1:7" ht="15">
      <c r="A9" s="133" t="s">
        <v>43</v>
      </c>
      <c r="B9" s="133"/>
      <c r="C9" s="133"/>
      <c r="D9" s="133"/>
      <c r="E9" s="133"/>
      <c r="F9" s="133"/>
      <c r="G9" s="65">
        <f>ROUND(SUM(G7:G8),2)</f>
        <v>2436.0500000000002</v>
      </c>
    </row>
    <row r="10" spans="1:7" ht="128.25" customHeight="1">
      <c r="A10" s="62" t="s">
        <v>13</v>
      </c>
      <c r="B10" s="196" t="s">
        <v>119</v>
      </c>
      <c r="C10" s="197"/>
      <c r="D10" s="44" t="s">
        <v>110</v>
      </c>
      <c r="E10" s="45">
        <v>8</v>
      </c>
      <c r="F10" s="46"/>
      <c r="G10" s="46"/>
    </row>
    <row r="11" spans="1:7" ht="99.75" customHeight="1">
      <c r="A11" s="63"/>
      <c r="B11" s="139" t="s">
        <v>56</v>
      </c>
      <c r="C11" s="140"/>
      <c r="D11" s="44" t="s">
        <v>110</v>
      </c>
      <c r="E11" s="6">
        <v>8</v>
      </c>
      <c r="F11" s="7">
        <v>2081</v>
      </c>
      <c r="G11" s="47">
        <f>(E11*F11)</f>
        <v>16648</v>
      </c>
    </row>
    <row r="12" spans="1:7" ht="39.75" customHeight="1">
      <c r="A12" s="63"/>
      <c r="B12" s="93" t="s">
        <v>65</v>
      </c>
      <c r="C12" s="94"/>
      <c r="D12" s="5" t="s">
        <v>73</v>
      </c>
      <c r="E12" s="6">
        <v>281</v>
      </c>
      <c r="F12" s="7">
        <v>24.556999999999999</v>
      </c>
      <c r="G12" s="47">
        <f>F12*E12</f>
        <v>6900.5169999999998</v>
      </c>
    </row>
    <row r="13" spans="1:7" ht="27" customHeight="1">
      <c r="A13" s="133" t="s">
        <v>46</v>
      </c>
      <c r="B13" s="133"/>
      <c r="C13" s="133"/>
      <c r="D13" s="133"/>
      <c r="E13" s="133"/>
      <c r="F13" s="133"/>
      <c r="G13" s="65">
        <f>ROUND(SUM(G11:G12),2)</f>
        <v>23548.52</v>
      </c>
    </row>
    <row r="14" spans="1:7" ht="66.75" customHeight="1">
      <c r="A14" s="62" t="s">
        <v>14</v>
      </c>
      <c r="B14" s="196" t="s">
        <v>34</v>
      </c>
      <c r="C14" s="197"/>
      <c r="D14" s="44" t="s">
        <v>16</v>
      </c>
      <c r="E14" s="45">
        <v>8</v>
      </c>
      <c r="F14" s="46"/>
      <c r="G14" s="46"/>
    </row>
    <row r="15" spans="1:7" ht="51.75" customHeight="1">
      <c r="A15" s="63"/>
      <c r="B15" s="139" t="s">
        <v>55</v>
      </c>
      <c r="C15" s="140"/>
      <c r="D15" s="5" t="s">
        <v>16</v>
      </c>
      <c r="E15" s="6">
        <v>8</v>
      </c>
      <c r="F15" s="7">
        <v>420</v>
      </c>
      <c r="G15" s="47">
        <f>(E15*F15)</f>
        <v>3360</v>
      </c>
    </row>
    <row r="16" spans="1:7" ht="39.75" customHeight="1">
      <c r="A16" s="63"/>
      <c r="B16" s="139" t="s">
        <v>74</v>
      </c>
      <c r="C16" s="140"/>
      <c r="D16" s="5" t="s">
        <v>16</v>
      </c>
      <c r="E16" s="6">
        <v>8</v>
      </c>
      <c r="F16" s="7">
        <v>87.510999999999996</v>
      </c>
      <c r="G16" s="47">
        <f>(E16*F16)</f>
        <v>700.08799999999997</v>
      </c>
    </row>
    <row r="17" spans="1:7" ht="15">
      <c r="A17" s="133" t="s">
        <v>47</v>
      </c>
      <c r="B17" s="133"/>
      <c r="C17" s="133"/>
      <c r="D17" s="133"/>
      <c r="E17" s="133"/>
      <c r="F17" s="133"/>
      <c r="G17" s="67">
        <f>ROUND(SUM(G15:G16),2)</f>
        <v>4060.09</v>
      </c>
    </row>
    <row r="19" spans="1:7" ht="15">
      <c r="A19" s="133" t="s">
        <v>35</v>
      </c>
      <c r="B19" s="133"/>
      <c r="C19" s="133"/>
      <c r="D19" s="133"/>
      <c r="E19" s="133"/>
      <c r="F19" s="133"/>
      <c r="G19" s="67">
        <f>G17+G13+G9</f>
        <v>30044.66</v>
      </c>
    </row>
    <row r="20" spans="1:7">
      <c r="A20" s="217" t="s">
        <v>75</v>
      </c>
      <c r="B20" s="217"/>
      <c r="C20" s="217"/>
      <c r="D20" s="217"/>
      <c r="E20" s="217"/>
      <c r="F20" s="217"/>
    </row>
    <row r="21" spans="1:7">
      <c r="A21" s="123" t="s">
        <v>86</v>
      </c>
      <c r="B21" s="102"/>
      <c r="C21" s="102"/>
      <c r="D21" s="102"/>
      <c r="E21" s="102"/>
      <c r="F21" s="102"/>
    </row>
    <row r="22" spans="1:7">
      <c r="A22" s="102"/>
      <c r="B22" s="102"/>
      <c r="C22" s="102"/>
      <c r="D22" s="102"/>
      <c r="E22" s="102"/>
      <c r="F22" s="102"/>
    </row>
    <row r="23" spans="1:7">
      <c r="A23" s="102"/>
      <c r="B23" s="102"/>
      <c r="C23" s="102"/>
      <c r="D23" s="102"/>
      <c r="E23" s="102"/>
      <c r="F23" s="102"/>
    </row>
    <row r="24" spans="1:7">
      <c r="A24" s="102"/>
      <c r="B24" s="102"/>
      <c r="C24" s="102"/>
      <c r="D24" s="102"/>
      <c r="E24" s="102"/>
      <c r="F24" s="102"/>
    </row>
    <row r="25" spans="1:7">
      <c r="A25" s="102"/>
      <c r="B25" s="102"/>
      <c r="C25" s="102"/>
      <c r="D25" s="102"/>
      <c r="E25" s="102"/>
      <c r="F25" s="102"/>
    </row>
    <row r="27" spans="1:7">
      <c r="B27" t="s">
        <v>118</v>
      </c>
    </row>
  </sheetData>
  <mergeCells count="19">
    <mergeCell ref="B11:C11"/>
    <mergeCell ref="A13:F13"/>
    <mergeCell ref="B14:C14"/>
    <mergeCell ref="A1:G1"/>
    <mergeCell ref="A2:D2"/>
    <mergeCell ref="E2:G2"/>
    <mergeCell ref="A3:G3"/>
    <mergeCell ref="B4:C4"/>
    <mergeCell ref="A19:F19"/>
    <mergeCell ref="A20:F20"/>
    <mergeCell ref="B16:C16"/>
    <mergeCell ref="A17:F17"/>
    <mergeCell ref="B15:C15"/>
    <mergeCell ref="B5:C5"/>
    <mergeCell ref="B6:C6"/>
    <mergeCell ref="B10:C10"/>
    <mergeCell ref="B7:C7"/>
    <mergeCell ref="B8:C8"/>
    <mergeCell ref="A9:F9"/>
  </mergeCells>
  <pageMargins left="0.511811024" right="0.511811024" top="0.78740157499999996" bottom="0.78740157499999996" header="0.31496062000000002" footer="0.31496062000000002"/>
  <ignoredErrors>
    <ignoredError sqref="A5:G5 A9:G9 A6 F6:G6 A7 G7 A8 G8 C6 A13:G13 C10 F10:G10 A11:C11 G11 A12:C12 A17:G17 B14:D14 F14:G14 A15:D15 G15 A16 G16 C16:D16 C7 C8:D8" numberStoredAsText="1"/>
    <ignoredError sqref="G12" numberStoredAsText="1" formula="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DE CUSTOS</vt:lpstr>
      <vt:lpstr>BDI</vt:lpstr>
      <vt:lpstr>COMPOSIÇÃO MO</vt:lpstr>
      <vt:lpstr>COMPOSIÇÃO EQUIP</vt:lpstr>
      <vt:lpstr>BDI!Area_de_impressao</vt:lpstr>
      <vt:lpstr>'COMPOSIÇÃO MO'!Area_de_impressao</vt:lpstr>
      <vt:lpstr>'PLANILHA DE CUSTOS'!Area_de_impressao</vt:lpstr>
      <vt:lpstr>'PLANILHA DE CUSTOS'!Titulos_de_impressao</vt:lpstr>
    </vt:vector>
  </TitlesOfParts>
  <Company>Setop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Maysa Vaz de Sales Bicalho</dc:creator>
  <cp:lastModifiedBy>Marcos Souza</cp:lastModifiedBy>
  <cp:lastPrinted>2024-09-21T06:32:55Z</cp:lastPrinted>
  <dcterms:created xsi:type="dcterms:W3CDTF">2006-09-22T13:55:22Z</dcterms:created>
  <dcterms:modified xsi:type="dcterms:W3CDTF">2025-01-31T21:51:10Z</dcterms:modified>
</cp:coreProperties>
</file>